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24226"/>
  <mc:AlternateContent xmlns:mc="http://schemas.openxmlformats.org/markup-compatibility/2006">
    <mc:Choice Requires="x15">
      <x15ac:absPath xmlns:x15ac="http://schemas.microsoft.com/office/spreadsheetml/2010/11/ac" url="X:\PUB-O3010400\!Data\FEAMP 2014-2020\SGC - procèdures\Manuel de procédures AGD &amp; ACD\Proc Ai-1 NEW - select et octroi\annexes\"/>
    </mc:Choice>
  </mc:AlternateContent>
  <xr:revisionPtr revIDLastSave="0" documentId="13_ncr:1_{32DDE251-8DB3-42E7-8CF5-91DB46BF2BFA}" xr6:coauthVersionLast="45" xr6:coauthVersionMax="45" xr10:uidLastSave="{00000000-0000-0000-0000-000000000000}"/>
  <workbookProtection workbookAlgorithmName="SHA-512" workbookHashValue="9/7BBBYv9nicfX79H1yGPPc8P7Hk/ywr+8tIibMhHNObsx6Ppq74K+r649g+YXT9TVQYrdRll9EzheKbFgldHQ==" workbookSaltValue="1pfrNXLgXTk64W5JTqeKpQ==" workbookSpinCount="100000" lockStructure="1"/>
  <bookViews>
    <workbookView xWindow="-108" yWindow="-108" windowWidth="23256" windowHeight="12576" tabRatio="710" firstSheet="1" activeTab="2" xr2:uid="{00000000-000D-0000-FFFF-FFFF00000000}"/>
  </bookViews>
  <sheets>
    <sheet name="dataB" sheetId="1" state="hidden" r:id="rId1"/>
    <sheet name="1-signature" sheetId="2" r:id="rId2"/>
    <sheet name="2-nature_aide" sheetId="3" r:id="rId3"/>
    <sheet name="entreprise" sheetId="4" state="hidden" r:id="rId4"/>
    <sheet name="3-install-Dettes" sheetId="9" r:id="rId5"/>
    <sheet name="4-install-Qualif" sheetId="5" r:id="rId6"/>
    <sheet name="exploit_aqua" sheetId="6" state="hidden" r:id="rId7"/>
    <sheet name="stat_transfo" sheetId="7" state="hidden" r:id="rId8"/>
    <sheet name="5-install-infraMat" sheetId="8" r:id="rId9"/>
    <sheet name="6-Invest" sheetId="10" r:id="rId10"/>
    <sheet name="7-install-CalcViabilité" sheetId="11" r:id="rId11"/>
    <sheet name="8-ProtectionOUbio" sheetId="12" r:id="rId12"/>
  </sheets>
  <definedNames>
    <definedName name="Z_AE41DE6F_95E5_46AF_A2EB_15E2780C478F_.wvu.PrintArea" localSheetId="1" hidden="1">'1-signature'!$A$1:$I$51</definedName>
    <definedName name="Z_AE41DE6F_95E5_46AF_A2EB_15E2780C478F_.wvu.PrintArea" localSheetId="2" hidden="1">'2-nature_aide'!$A$1:$I$63</definedName>
    <definedName name="Z_AE41DE6F_95E5_46AF_A2EB_15E2780C478F_.wvu.PrintArea" localSheetId="4" hidden="1">'3-install-Dettes'!$A$15:$J$50</definedName>
    <definedName name="Z_AE41DE6F_95E5_46AF_A2EB_15E2780C478F_.wvu.PrintArea" localSheetId="5" hidden="1">'4-install-Qualif'!$A$1:$F$51</definedName>
    <definedName name="Z_AE41DE6F_95E5_46AF_A2EB_15E2780C478F_.wvu.PrintArea" localSheetId="8" hidden="1">'5-install-infraMat'!$A$1:$H$53</definedName>
    <definedName name="Z_AE41DE6F_95E5_46AF_A2EB_15E2780C478F_.wvu.PrintArea" localSheetId="9" hidden="1">'6-Invest'!$A$1:$I$41</definedName>
    <definedName name="Z_AE41DE6F_95E5_46AF_A2EB_15E2780C478F_.wvu.PrintArea" localSheetId="10" hidden="1">'7-install-CalcViabilité'!$A$1:$J$88</definedName>
    <definedName name="Z_AE41DE6F_95E5_46AF_A2EB_15E2780C478F_.wvu.PrintArea" localSheetId="11" hidden="1">'8-ProtectionOUbio'!$A$1:$M$52</definedName>
    <definedName name="Z_AE41DE6F_95E5_46AF_A2EB_15E2780C478F_.wvu.PrintArea" localSheetId="3" hidden="1">entreprise!$A$1:$G$65</definedName>
    <definedName name="Z_AE41DE6F_95E5_46AF_A2EB_15E2780C478F_.wvu.PrintArea" localSheetId="6" hidden="1">exploit_aqua!$A$1:$I$65</definedName>
    <definedName name="Z_AE41DE6F_95E5_46AF_A2EB_15E2780C478F_.wvu.PrintArea" localSheetId="7" hidden="1">stat_transfo!$A$1:$I$41</definedName>
    <definedName name="Z_AE41DE6F_95E5_46AF_A2EB_15E2780C478F_.wvu.Rows" localSheetId="6" hidden="1">exploit_aqua!$64:$64</definedName>
    <definedName name="_xlnm.Print_Area" localSheetId="1">'1-signature'!$A$1:$I$51</definedName>
    <definedName name="_xlnm.Print_Area" localSheetId="2">'2-nature_aide'!$A$1:$I$93</definedName>
    <definedName name="_xlnm.Print_Area" localSheetId="4">'3-install-Dettes'!$A$1:$J$50</definedName>
    <definedName name="_xlnm.Print_Area" localSheetId="5">'4-install-Qualif'!$A$1:$F$51</definedName>
    <definedName name="_xlnm.Print_Area" localSheetId="8">'5-install-infraMat'!$A$1:$H$53</definedName>
    <definedName name="_xlnm.Print_Area" localSheetId="9">'6-Invest'!$A$1:$J$41</definedName>
    <definedName name="_xlnm.Print_Area" localSheetId="10">'7-install-CalcViabilité'!$A$1:$J$88</definedName>
    <definedName name="_xlnm.Print_Area" localSheetId="11">'8-ProtectionOUbio'!$A$1:$M$52</definedName>
    <definedName name="_xlnm.Print_Area" localSheetId="3">entreprise!$A$1:$G$65</definedName>
    <definedName name="_xlnm.Print_Area" localSheetId="6">exploit_aqua!$A$1:$I$65</definedName>
    <definedName name="_xlnm.Print_Area" localSheetId="7">stat_transfo!$A$1:$I$41</definedName>
  </definedNames>
  <calcPr calcId="191029"/>
  <customWorkbookViews>
    <customWorkbookView name="137146 - Affichage personnalisé" guid="{AE41DE6F-95E5-46AF-A2EB-15E2780C478F}" mergeInterval="0" personalView="1" maximized="1" xWindow="1" yWindow="1" windowWidth="1676" windowHeight="820" tabRatio="690"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76" i="3" l="1"/>
  <c r="A36" i="3" l="1"/>
  <c r="A70" i="3"/>
  <c r="E21" i="3"/>
  <c r="B108" i="3"/>
  <c r="C108" i="3"/>
  <c r="D108" i="3"/>
  <c r="E108" i="3"/>
  <c r="F108" i="3"/>
  <c r="A108" i="3" l="1"/>
  <c r="A65" i="4" s="1"/>
  <c r="A52" i="12" l="1"/>
  <c r="A93" i="3"/>
  <c r="A51" i="5"/>
  <c r="A88" i="11"/>
  <c r="A51" i="2"/>
  <c r="A41" i="10"/>
  <c r="A53" i="8"/>
  <c r="A41" i="7"/>
  <c r="A50" i="9"/>
  <c r="A65" i="6"/>
  <c r="H29" i="3"/>
  <c r="A1" i="7"/>
  <c r="A1" i="6"/>
  <c r="H30" i="3"/>
  <c r="H31" i="3"/>
  <c r="H32" i="3"/>
  <c r="A1" i="10" l="1"/>
  <c r="B39" i="4" l="1"/>
  <c r="F8" i="3"/>
  <c r="AA21" i="9"/>
  <c r="AB21" i="9"/>
  <c r="AA22" i="9"/>
  <c r="AB22" i="9"/>
  <c r="AA23" i="9"/>
  <c r="AB23" i="9"/>
  <c r="AA24" i="9"/>
  <c r="AB24" i="9"/>
  <c r="AA25" i="9"/>
  <c r="AB25" i="9"/>
  <c r="AA26" i="9"/>
  <c r="AB26" i="9"/>
  <c r="AA27" i="9"/>
  <c r="AB27" i="9"/>
  <c r="AA28" i="9"/>
  <c r="AB28" i="9"/>
  <c r="AA29" i="9"/>
  <c r="AB29" i="9"/>
  <c r="AA30" i="9"/>
  <c r="AB30" i="9"/>
  <c r="AA31" i="9"/>
  <c r="AB31" i="9"/>
  <c r="AB20" i="9"/>
  <c r="AA20" i="9"/>
  <c r="A1" i="11" l="1"/>
  <c r="A3" i="11" s="1"/>
  <c r="G8" i="3"/>
  <c r="K8" i="10"/>
  <c r="K9" i="10"/>
  <c r="K10" i="10"/>
  <c r="K11" i="10"/>
  <c r="K12" i="10"/>
  <c r="K13" i="10"/>
  <c r="K14" i="10"/>
  <c r="K15" i="10"/>
  <c r="K16" i="10"/>
  <c r="K17" i="10"/>
  <c r="K18" i="10"/>
  <c r="K19" i="10"/>
  <c r="K20" i="10"/>
  <c r="K21" i="10"/>
  <c r="K22" i="10"/>
  <c r="K23" i="10"/>
  <c r="K24" i="10"/>
  <c r="K25" i="10"/>
  <c r="K26" i="10"/>
  <c r="K7" i="10"/>
  <c r="B69" i="10"/>
  <c r="Y15" i="10" s="1"/>
  <c r="B68" i="10"/>
  <c r="X12" i="10" s="1"/>
  <c r="B67" i="10"/>
  <c r="W15" i="10" s="1"/>
  <c r="B66" i="10"/>
  <c r="V9" i="10" s="1"/>
  <c r="B65" i="10"/>
  <c r="C65" i="10" s="1"/>
  <c r="A3" i="10"/>
  <c r="A1" i="9"/>
  <c r="A15" i="9" s="1"/>
  <c r="A1" i="8"/>
  <c r="A3" i="8" s="1"/>
  <c r="A22" i="6"/>
  <c r="Y8" i="10" l="1"/>
  <c r="Y7" i="10"/>
  <c r="Y25" i="10"/>
  <c r="Y20" i="10"/>
  <c r="Y13" i="10"/>
  <c r="Y12" i="10"/>
  <c r="Y17" i="10"/>
  <c r="X7" i="10"/>
  <c r="Y16" i="10"/>
  <c r="Y24" i="10"/>
  <c r="X11" i="10"/>
  <c r="C69" i="10"/>
  <c r="Y21" i="10"/>
  <c r="Y9" i="10"/>
  <c r="C68" i="10"/>
  <c r="C67" i="10"/>
  <c r="X19" i="10"/>
  <c r="C66" i="10"/>
  <c r="W18" i="10"/>
  <c r="W23" i="10"/>
  <c r="X20" i="10"/>
  <c r="X25" i="10"/>
  <c r="Y22" i="10"/>
  <c r="W20" i="10"/>
  <c r="X17" i="10"/>
  <c r="Y14" i="10"/>
  <c r="W12" i="10"/>
  <c r="X9" i="10"/>
  <c r="W7" i="10"/>
  <c r="W25" i="10"/>
  <c r="X22" i="10"/>
  <c r="Y19" i="10"/>
  <c r="W17" i="10"/>
  <c r="X14" i="10"/>
  <c r="Y11" i="10"/>
  <c r="W9" i="10"/>
  <c r="W22" i="10"/>
  <c r="W14" i="10"/>
  <c r="W11" i="10"/>
  <c r="X8" i="10"/>
  <c r="Y26" i="10"/>
  <c r="W24" i="10"/>
  <c r="X21" i="10"/>
  <c r="Y18" i="10"/>
  <c r="W16" i="10"/>
  <c r="X13" i="10"/>
  <c r="Y10" i="10"/>
  <c r="W8" i="10"/>
  <c r="X24" i="10"/>
  <c r="W19" i="10"/>
  <c r="X16" i="10"/>
  <c r="L9" i="10"/>
  <c r="X26" i="10"/>
  <c r="Y23" i="10"/>
  <c r="W21" i="10"/>
  <c r="X18" i="10"/>
  <c r="W13" i="10"/>
  <c r="X10" i="10"/>
  <c r="W26" i="10"/>
  <c r="X23" i="10"/>
  <c r="X15" i="10"/>
  <c r="W10" i="10"/>
  <c r="N23" i="10"/>
  <c r="O24" i="10"/>
  <c r="V16" i="10"/>
  <c r="N22" i="10"/>
  <c r="O18" i="10"/>
  <c r="V18" i="10"/>
  <c r="N21" i="10"/>
  <c r="O17" i="10"/>
  <c r="V20" i="10"/>
  <c r="N15" i="10"/>
  <c r="O16" i="10"/>
  <c r="V22" i="10"/>
  <c r="O10" i="10"/>
  <c r="N13" i="10"/>
  <c r="O9" i="10"/>
  <c r="O26" i="10"/>
  <c r="O8" i="10"/>
  <c r="V12" i="10"/>
  <c r="N14" i="10"/>
  <c r="V24" i="10"/>
  <c r="V26" i="10"/>
  <c r="O25" i="10"/>
  <c r="V14" i="10"/>
  <c r="V10" i="10"/>
  <c r="V8" i="10"/>
  <c r="N20" i="10"/>
  <c r="N12" i="10"/>
  <c r="O23" i="10"/>
  <c r="O15" i="10"/>
  <c r="V7" i="10"/>
  <c r="N7" i="10"/>
  <c r="N19" i="10"/>
  <c r="N11" i="10"/>
  <c r="O22" i="10"/>
  <c r="O14" i="10"/>
  <c r="N26" i="10"/>
  <c r="N18" i="10"/>
  <c r="N10" i="10"/>
  <c r="O21" i="10"/>
  <c r="O13" i="10"/>
  <c r="N25" i="10"/>
  <c r="N17" i="10"/>
  <c r="N9" i="10"/>
  <c r="O20" i="10"/>
  <c r="O12" i="10"/>
  <c r="V25" i="10"/>
  <c r="V23" i="10"/>
  <c r="V21" i="10"/>
  <c r="V19" i="10"/>
  <c r="V17" i="10"/>
  <c r="V15" i="10"/>
  <c r="V13" i="10"/>
  <c r="V11" i="10"/>
  <c r="N24" i="10"/>
  <c r="N16" i="10"/>
  <c r="N8" i="10"/>
  <c r="O19" i="10"/>
  <c r="O11" i="10"/>
  <c r="M21" i="10"/>
  <c r="L8" i="10"/>
  <c r="L7" i="10"/>
  <c r="M13" i="10"/>
  <c r="M19" i="10"/>
  <c r="M10" i="10"/>
  <c r="L22" i="10"/>
  <c r="L14" i="10"/>
  <c r="M25" i="10"/>
  <c r="M17" i="10"/>
  <c r="M8" i="10"/>
  <c r="L20" i="10"/>
  <c r="L12" i="10"/>
  <c r="M12" i="10"/>
  <c r="L16" i="10"/>
  <c r="M11" i="10"/>
  <c r="O7" i="10"/>
  <c r="M26" i="10"/>
  <c r="L21" i="10"/>
  <c r="M24" i="10"/>
  <c r="M16" i="10"/>
  <c r="M7" i="10"/>
  <c r="L19" i="10"/>
  <c r="L11" i="10"/>
  <c r="M20" i="10"/>
  <c r="L23" i="10"/>
  <c r="L15" i="10"/>
  <c r="M18" i="10"/>
  <c r="L13" i="10"/>
  <c r="M23" i="10"/>
  <c r="M15" i="10"/>
  <c r="L26" i="10"/>
  <c r="L18" i="10"/>
  <c r="L10" i="10"/>
  <c r="L24" i="10"/>
  <c r="M9" i="10"/>
  <c r="M22" i="10"/>
  <c r="M14" i="10"/>
  <c r="L25" i="10"/>
  <c r="L17" i="10"/>
  <c r="E27" i="10"/>
  <c r="G27" i="10" s="1"/>
  <c r="G9" i="3" s="1"/>
  <c r="E28" i="10"/>
  <c r="G28" i="10" s="1"/>
  <c r="G10" i="3" s="1"/>
  <c r="E29" i="10"/>
  <c r="G29" i="10" s="1"/>
  <c r="G11" i="3" s="1"/>
  <c r="E30" i="10"/>
  <c r="G30" i="10" s="1"/>
  <c r="G12" i="3" s="1"/>
  <c r="A34" i="9"/>
  <c r="A27" i="8"/>
  <c r="A29" i="8"/>
  <c r="F27" i="10" l="1"/>
  <c r="F9" i="3" s="1"/>
  <c r="F34" i="10"/>
  <c r="F30" i="10"/>
  <c r="F12" i="3" s="1"/>
  <c r="F28" i="10"/>
  <c r="F29" i="10"/>
  <c r="B29" i="10"/>
  <c r="B30" i="10"/>
  <c r="B28" i="10"/>
  <c r="B27" i="10"/>
  <c r="E65" i="11" l="1"/>
  <c r="D31" i="10"/>
  <c r="F10" i="3"/>
  <c r="L10" i="3" s="1"/>
  <c r="I4" i="7"/>
  <c r="L9" i="3"/>
  <c r="L12" i="3"/>
  <c r="L8" i="3"/>
  <c r="A3" i="7" l="1"/>
  <c r="A1" i="5" l="1"/>
  <c r="C36" i="5" s="1"/>
  <c r="A1" i="12"/>
  <c r="A3" i="12" s="1"/>
  <c r="A28" i="12"/>
  <c r="A30" i="12" s="1"/>
  <c r="H65" i="11"/>
  <c r="B9" i="3"/>
  <c r="B47" i="4"/>
  <c r="F11" i="3"/>
  <c r="E6" i="11" s="1"/>
  <c r="H6" i="11" s="1"/>
  <c r="B9" i="9"/>
  <c r="B13" i="9"/>
  <c r="M7" i="9"/>
  <c r="N7" i="9" s="1"/>
  <c r="L7" i="9"/>
  <c r="B10" i="3"/>
  <c r="B11" i="3"/>
  <c r="B12" i="3"/>
  <c r="B8" i="3"/>
  <c r="E47" i="5" l="1"/>
  <c r="C47" i="5"/>
  <c r="A8" i="6"/>
  <c r="I9" i="6" s="1"/>
  <c r="L11" i="3"/>
  <c r="L13" i="3" s="1"/>
  <c r="A2" i="5"/>
  <c r="E41" i="5"/>
  <c r="C32" i="5"/>
  <c r="C41" i="5" s="1"/>
  <c r="A2" i="6"/>
  <c r="A23" i="6"/>
  <c r="A15" i="6"/>
  <c r="E7" i="9"/>
  <c r="D12" i="9"/>
  <c r="B12" i="9"/>
  <c r="B11" i="9"/>
  <c r="D11" i="9" s="1"/>
  <c r="B10" i="9"/>
  <c r="D10" i="9"/>
  <c r="B5" i="9"/>
  <c r="D5" i="9"/>
  <c r="A3" i="9"/>
  <c r="D7" i="9"/>
  <c r="A36" i="9"/>
  <c r="A17" i="9"/>
  <c r="B18" i="9" s="1"/>
  <c r="B7" i="9"/>
  <c r="F38" i="6" l="1"/>
  <c r="F51" i="6"/>
  <c r="F25" i="6"/>
  <c r="I11" i="6"/>
  <c r="I12" i="6"/>
  <c r="I10" i="6"/>
  <c r="I25" i="6"/>
  <c r="F4" i="7"/>
  <c r="I18" i="6"/>
  <c r="I17" i="6"/>
  <c r="I16" i="6"/>
  <c r="D2" i="1"/>
  <c r="Y27" i="9"/>
  <c r="X27" i="9"/>
  <c r="W27" i="9"/>
  <c r="V27" i="9"/>
  <c r="U27" i="9"/>
  <c r="S27" i="9"/>
  <c r="R27" i="9"/>
  <c r="Q27" i="9"/>
  <c r="P27" i="9"/>
  <c r="O27" i="9"/>
  <c r="M27" i="9"/>
  <c r="L27" i="9"/>
  <c r="K27" i="9"/>
  <c r="Y26" i="9"/>
  <c r="X26" i="9"/>
  <c r="W26" i="9"/>
  <c r="V26" i="9"/>
  <c r="U26" i="9"/>
  <c r="S26" i="9"/>
  <c r="R26" i="9"/>
  <c r="Q26" i="9"/>
  <c r="P26" i="9"/>
  <c r="O26" i="9"/>
  <c r="M26" i="9"/>
  <c r="L26" i="9"/>
  <c r="K26" i="9"/>
  <c r="Y25" i="9"/>
  <c r="X25" i="9"/>
  <c r="W25" i="9"/>
  <c r="V25" i="9"/>
  <c r="U25" i="9"/>
  <c r="S25" i="9"/>
  <c r="R25" i="9"/>
  <c r="Q25" i="9"/>
  <c r="P25" i="9"/>
  <c r="O25" i="9"/>
  <c r="M25" i="9"/>
  <c r="L25" i="9"/>
  <c r="K25" i="9"/>
  <c r="I38" i="6" l="1"/>
  <c r="I51" i="6"/>
  <c r="B30" i="8"/>
  <c r="U23" i="9"/>
  <c r="V23" i="9"/>
  <c r="W23" i="9"/>
  <c r="X23" i="9"/>
  <c r="Y23" i="9"/>
  <c r="U24" i="9"/>
  <c r="V24" i="9"/>
  <c r="W24" i="9"/>
  <c r="X24" i="9"/>
  <c r="Y24" i="9"/>
  <c r="V28" i="9"/>
  <c r="W28" i="9"/>
  <c r="X28" i="9"/>
  <c r="Y28" i="9"/>
  <c r="U29" i="9"/>
  <c r="V29" i="9"/>
  <c r="W29" i="9"/>
  <c r="X29" i="9"/>
  <c r="Y29" i="9"/>
  <c r="V30" i="9"/>
  <c r="W30" i="9"/>
  <c r="X30" i="9"/>
  <c r="Y30" i="9"/>
  <c r="U31" i="9"/>
  <c r="V31" i="9"/>
  <c r="W31" i="9"/>
  <c r="X31" i="9"/>
  <c r="Y31" i="9"/>
  <c r="O23" i="9"/>
  <c r="P23" i="9"/>
  <c r="Q23" i="9"/>
  <c r="R23" i="9"/>
  <c r="S23" i="9"/>
  <c r="O24" i="9"/>
  <c r="P24" i="9"/>
  <c r="Q24" i="9"/>
  <c r="R24" i="9"/>
  <c r="S24" i="9"/>
  <c r="P28" i="9"/>
  <c r="Q28" i="9"/>
  <c r="R28" i="9"/>
  <c r="S28" i="9"/>
  <c r="O29" i="9"/>
  <c r="P29" i="9"/>
  <c r="Q29" i="9"/>
  <c r="R29" i="9"/>
  <c r="S29" i="9"/>
  <c r="P30" i="9"/>
  <c r="Q30" i="9"/>
  <c r="R30" i="9"/>
  <c r="S30" i="9"/>
  <c r="O31" i="9"/>
  <c r="P31" i="9"/>
  <c r="Q31" i="9"/>
  <c r="R31" i="9"/>
  <c r="S31" i="9"/>
  <c r="L21" i="9"/>
  <c r="Q21" i="9" s="1"/>
  <c r="M21" i="9"/>
  <c r="W21" i="9" s="1"/>
  <c r="L22" i="9"/>
  <c r="P22" i="9" s="1"/>
  <c r="M22" i="9"/>
  <c r="V22" i="9" s="1"/>
  <c r="L23" i="9"/>
  <c r="M23" i="9"/>
  <c r="L24" i="9"/>
  <c r="M24" i="9"/>
  <c r="L28" i="9"/>
  <c r="O28" i="9" s="1"/>
  <c r="M28" i="9"/>
  <c r="U28" i="9" s="1"/>
  <c r="L29" i="9"/>
  <c r="M29" i="9"/>
  <c r="L30" i="9"/>
  <c r="O30" i="9" s="1"/>
  <c r="M30" i="9"/>
  <c r="U30" i="9" s="1"/>
  <c r="L31" i="9"/>
  <c r="M31" i="9"/>
  <c r="K21" i="9"/>
  <c r="K22" i="9"/>
  <c r="K23" i="9"/>
  <c r="K24" i="9"/>
  <c r="K28" i="9"/>
  <c r="K29" i="9"/>
  <c r="K30" i="9"/>
  <c r="K31" i="9"/>
  <c r="K20" i="9"/>
  <c r="M20" i="9"/>
  <c r="X20" i="9" s="1"/>
  <c r="L20" i="9"/>
  <c r="S20" i="9" s="1"/>
  <c r="Q8" i="10"/>
  <c r="R8" i="10"/>
  <c r="S8" i="10"/>
  <c r="Q9" i="10"/>
  <c r="R9" i="10"/>
  <c r="S9" i="10"/>
  <c r="Q10" i="10"/>
  <c r="R10" i="10"/>
  <c r="S10" i="10"/>
  <c r="Q11" i="10"/>
  <c r="R11" i="10"/>
  <c r="S11" i="10"/>
  <c r="Q12" i="10"/>
  <c r="R12" i="10"/>
  <c r="S12" i="10"/>
  <c r="Q13" i="10"/>
  <c r="R13" i="10"/>
  <c r="S13" i="10"/>
  <c r="Q14" i="10"/>
  <c r="R14" i="10"/>
  <c r="S14" i="10"/>
  <c r="Q15" i="10"/>
  <c r="R15" i="10"/>
  <c r="S15" i="10"/>
  <c r="Q16" i="10"/>
  <c r="R16" i="10"/>
  <c r="S16" i="10"/>
  <c r="Q17" i="10"/>
  <c r="R17" i="10"/>
  <c r="S17" i="10"/>
  <c r="Q18" i="10"/>
  <c r="R18" i="10"/>
  <c r="S18" i="10"/>
  <c r="Q19" i="10"/>
  <c r="R19" i="10"/>
  <c r="S19" i="10"/>
  <c r="Q20" i="10"/>
  <c r="R20" i="10"/>
  <c r="S20" i="10"/>
  <c r="Q21" i="10"/>
  <c r="R21" i="10"/>
  <c r="S21" i="10"/>
  <c r="Q22" i="10"/>
  <c r="R22" i="10"/>
  <c r="S22" i="10"/>
  <c r="Q23" i="10"/>
  <c r="R23" i="10"/>
  <c r="S23" i="10"/>
  <c r="Q24" i="10"/>
  <c r="R24" i="10"/>
  <c r="S24" i="10"/>
  <c r="Q25" i="10"/>
  <c r="R25" i="10"/>
  <c r="S25" i="10"/>
  <c r="Q26" i="10"/>
  <c r="R26" i="10"/>
  <c r="S26" i="10"/>
  <c r="S7" i="10"/>
  <c r="R7" i="10"/>
  <c r="Q7" i="10"/>
  <c r="R28" i="10" l="1"/>
  <c r="H43" i="11" s="1"/>
  <c r="S28" i="10"/>
  <c r="Q28" i="10"/>
  <c r="H50" i="11" s="1"/>
  <c r="F3" i="11"/>
  <c r="A72" i="11"/>
  <c r="A74" i="11" s="1"/>
  <c r="H44" i="11"/>
  <c r="H51" i="11"/>
  <c r="R22" i="9"/>
  <c r="U21" i="9"/>
  <c r="Y21" i="9"/>
  <c r="S21" i="9"/>
  <c r="Q22" i="9"/>
  <c r="R21" i="9"/>
  <c r="W22" i="9"/>
  <c r="X21" i="9"/>
  <c r="S22" i="9"/>
  <c r="O22" i="9"/>
  <c r="P21" i="9"/>
  <c r="Y22" i="9"/>
  <c r="U22" i="9"/>
  <c r="V21" i="9"/>
  <c r="O21" i="9"/>
  <c r="X22" i="9"/>
  <c r="Q20" i="9"/>
  <c r="Q33" i="9" s="1"/>
  <c r="P20" i="9"/>
  <c r="O20" i="9"/>
  <c r="W20" i="9"/>
  <c r="V20" i="9"/>
  <c r="R20" i="9"/>
  <c r="U20" i="9"/>
  <c r="Y20" i="9"/>
  <c r="M33" i="9"/>
  <c r="L33" i="9"/>
  <c r="X33" i="9" l="1"/>
  <c r="W33" i="9"/>
  <c r="O33" i="9"/>
  <c r="S33" i="9"/>
  <c r="R33" i="9"/>
  <c r="V33" i="9"/>
  <c r="U33" i="9"/>
  <c r="P33" i="9"/>
  <c r="Y33" i="9"/>
  <c r="AQ2" i="1"/>
  <c r="AP2" i="1"/>
  <c r="AO2" i="1"/>
  <c r="AN2" i="1"/>
  <c r="AL2" i="1"/>
  <c r="AM2" i="1"/>
  <c r="AK2" i="1"/>
  <c r="AJ2" i="1"/>
  <c r="AI2" i="1"/>
  <c r="AG2" i="1"/>
  <c r="AF2" i="1"/>
  <c r="AE2" i="1"/>
  <c r="AD2" i="1"/>
  <c r="AC2" i="1"/>
  <c r="AB2" i="1"/>
  <c r="AA2" i="1"/>
  <c r="Z2" i="1"/>
  <c r="Y2" i="1"/>
  <c r="X2" i="1"/>
  <c r="W2" i="1"/>
  <c r="V2" i="1"/>
  <c r="U2" i="1"/>
  <c r="T2" i="1"/>
  <c r="S2" i="1"/>
  <c r="R2" i="1"/>
  <c r="Q2" i="1"/>
  <c r="P2" i="1"/>
  <c r="O2" i="1"/>
  <c r="N2" i="1"/>
  <c r="M2" i="1"/>
  <c r="L2" i="1"/>
  <c r="K2" i="1"/>
  <c r="J2" i="1"/>
  <c r="I2" i="1"/>
  <c r="H2" i="1"/>
  <c r="G2" i="1"/>
  <c r="F2" i="1"/>
  <c r="E2" i="1"/>
  <c r="C2" i="1"/>
  <c r="B2" i="1" l="1"/>
  <c r="A2" i="1"/>
  <c r="AH2" i="1"/>
  <c r="I3" i="6"/>
  <c r="B44" i="9"/>
  <c r="E4" i="8"/>
  <c r="A19" i="7"/>
  <c r="A4" i="6"/>
  <c r="B41" i="4"/>
  <c r="A12" i="4"/>
  <c r="A32" i="6" l="1"/>
  <c r="A34" i="6"/>
  <c r="H57" i="11"/>
  <c r="H58" i="11"/>
  <c r="E58" i="11"/>
  <c r="E62" i="11" s="1"/>
  <c r="E57" i="11"/>
  <c r="E61" i="11" s="1"/>
  <c r="A51" i="6"/>
  <c r="A38" i="6"/>
  <c r="I19" i="9"/>
  <c r="J19" i="9"/>
  <c r="A5" i="7"/>
  <c r="A2" i="7"/>
  <c r="A14" i="7"/>
  <c r="A13" i="7"/>
  <c r="A8" i="7"/>
  <c r="A10" i="7"/>
  <c r="A50" i="6"/>
  <c r="A37" i="6"/>
  <c r="A6" i="7"/>
  <c r="A18" i="7"/>
  <c r="A9" i="7"/>
  <c r="A17" i="7"/>
  <c r="A12" i="7"/>
  <c r="A16" i="7"/>
  <c r="A20" i="7"/>
  <c r="A7" i="7"/>
  <c r="A11" i="7"/>
  <c r="A15" i="7"/>
  <c r="H52" i="11"/>
  <c r="H45" i="11"/>
  <c r="E19" i="9"/>
  <c r="D19" i="9"/>
  <c r="C19" i="9"/>
  <c r="H19" i="9"/>
  <c r="G19" i="9"/>
  <c r="E26" i="11"/>
  <c r="E19" i="11"/>
  <c r="H37" i="11"/>
  <c r="H9" i="11"/>
  <c r="E9" i="11"/>
  <c r="H19" i="11"/>
  <c r="H26" i="11"/>
  <c r="E37" i="11"/>
  <c r="B42" i="9"/>
  <c r="B19" i="9"/>
  <c r="F19" i="9"/>
  <c r="B40" i="9"/>
  <c r="B38" i="9"/>
  <c r="B46" i="9"/>
  <c r="D4" i="8"/>
  <c r="H4" i="8"/>
  <c r="E30" i="8"/>
  <c r="B4" i="8"/>
  <c r="G4" i="8"/>
  <c r="D30" i="8"/>
  <c r="C4" i="8"/>
  <c r="F4" i="8"/>
  <c r="C30" i="8"/>
  <c r="A25" i="6"/>
  <c r="A29" i="6"/>
  <c r="A33" i="6"/>
  <c r="A24" i="6"/>
  <c r="A28" i="6"/>
  <c r="A27" i="6"/>
  <c r="A31" i="6"/>
  <c r="A35" i="6"/>
  <c r="A26" i="6"/>
  <c r="A30" i="6"/>
  <c r="A13" i="6"/>
  <c r="I13" i="6" s="1"/>
  <c r="A9" i="6"/>
  <c r="A19" i="6"/>
  <c r="I19" i="6" s="1"/>
  <c r="A3" i="6"/>
  <c r="A17" i="6"/>
  <c r="A6" i="6"/>
  <c r="I6" i="6"/>
  <c r="I4" i="6"/>
  <c r="A58" i="6" l="1"/>
  <c r="A56" i="6"/>
  <c r="A52" i="6"/>
  <c r="A57" i="6"/>
  <c r="A55" i="6"/>
  <c r="A60" i="6"/>
  <c r="A54" i="6"/>
  <c r="A61" i="6"/>
  <c r="A53" i="6"/>
  <c r="A59" i="6"/>
  <c r="A41" i="6"/>
  <c r="A48" i="6"/>
  <c r="A40" i="6"/>
  <c r="A44" i="6"/>
  <c r="A42" i="6"/>
  <c r="A47" i="6"/>
  <c r="A39" i="6"/>
  <c r="A46" i="6"/>
  <c r="A45" i="6"/>
  <c r="A43" i="6"/>
  <c r="H47" i="11"/>
  <c r="H54" i="11"/>
  <c r="H53" i="11"/>
  <c r="H55" i="11" s="1"/>
  <c r="H46" i="11"/>
  <c r="H48" i="11" s="1"/>
  <c r="E22" i="11"/>
  <c r="E40" i="11" s="1"/>
  <c r="E63" i="11" s="1"/>
  <c r="H22" i="11"/>
  <c r="H40" i="11" s="1"/>
  <c r="A11" i="6"/>
  <c r="A16" i="6"/>
  <c r="A12" i="6"/>
  <c r="A18" i="6"/>
  <c r="A10" i="6"/>
  <c r="H61" i="11" l="1"/>
  <c r="H62" i="11"/>
  <c r="H63" i="11" l="1"/>
  <c r="H66" i="11" s="1"/>
  <c r="E66"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137146</author>
  </authors>
  <commentList>
    <comment ref="H76" authorId="0" shapeId="0" xr:uid="{35868085-9293-4699-8EB6-A3C535F0F91B}">
      <text>
        <r>
          <rPr>
            <sz val="9"/>
            <color indexed="81"/>
            <rFont val="Tahoma"/>
            <family val="2"/>
          </rPr>
          <t>0 tonnes si l'activité renseignée porte exclusivement sur la transformation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137146</author>
  </authors>
  <commentList>
    <comment ref="F33" authorId="0" shapeId="0" xr:uid="{00000000-0006-0000-0300-000001000000}">
      <text>
        <r>
          <rPr>
            <sz val="9"/>
            <color indexed="81"/>
            <rFont val="Tahoma"/>
            <family val="2"/>
          </rPr>
          <t>10 chiffres commençant par 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137146</author>
  </authors>
  <commentList>
    <comment ref="I28" authorId="0" shapeId="0" xr:uid="{00000000-0006-0000-0500-000002000000}">
      <text>
        <r>
          <rPr>
            <sz val="9"/>
            <color indexed="81"/>
            <rFont val="Tahoma"/>
            <family val="2"/>
          </rPr>
          <t>rappel principe général sur la signification de la '</t>
        </r>
        <r>
          <rPr>
            <i/>
            <sz val="9"/>
            <color indexed="81"/>
            <rFont val="Tahoma"/>
            <family val="2"/>
          </rPr>
          <t>PRODUCTION</t>
        </r>
        <r>
          <rPr>
            <sz val="9"/>
            <color indexed="81"/>
            <rFont val="Tahoma"/>
            <family val="2"/>
          </rPr>
          <t xml:space="preserve">'
(volume ou nbre) PRODUIT = 
stock final + ventes </t>
        </r>
        <r>
          <rPr>
            <b/>
            <sz val="9"/>
            <color indexed="10"/>
            <rFont val="Tahoma"/>
            <family val="2"/>
          </rPr>
          <t>- stock initial 
- importations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137146</author>
  </authors>
  <commentList>
    <comment ref="A21" authorId="0" shapeId="0" xr:uid="{00000000-0006-0000-0B00-000001000000}">
      <text>
        <r>
          <rPr>
            <sz val="9"/>
            <color indexed="81"/>
            <rFont val="Tahoma"/>
            <family val="2"/>
          </rPr>
          <t>le cas échéant vous pouvez ici nommer les documents annexés à votre demande, qui fournissent les informations sollicitées.</t>
        </r>
      </text>
    </comment>
    <comment ref="A24" authorId="0" shapeId="0" xr:uid="{00000000-0006-0000-0B00-000002000000}">
      <text>
        <r>
          <rPr>
            <sz val="9"/>
            <color indexed="81"/>
            <rFont val="Tahoma"/>
            <family val="2"/>
          </rPr>
          <t>le cas échéant vous pouvez ici nommer les documents annexés à votre demande, qui fournissent les informations sollicitées. Il convient de fournir les informations utiles permettant à l'administration d'émettre un avis sur les moyens de protection (au moins la nature et l'étendue des moyens envisagés).</t>
        </r>
      </text>
    </comment>
    <comment ref="A45" authorId="0" shapeId="0" xr:uid="{00000000-0006-0000-0B00-000003000000}">
      <text>
        <r>
          <rPr>
            <sz val="9"/>
            <color indexed="81"/>
            <rFont val="Tahoma"/>
            <family val="2"/>
          </rPr>
          <t>Le cas échéant, nommez les documents explicatifs annexés à la demande d'aide (p.ex. le formulaire d'inscription au SIGEC s'il fournit déjà ces détails)</t>
        </r>
      </text>
    </comment>
  </commentList>
</comments>
</file>

<file path=xl/sharedStrings.xml><?xml version="1.0" encoding="utf-8"?>
<sst xmlns="http://schemas.openxmlformats.org/spreadsheetml/2006/main" count="2194" uniqueCount="1326">
  <si>
    <t>Partielle - divise</t>
  </si>
  <si>
    <t>Partielle - indivise</t>
  </si>
  <si>
    <t>Totale</t>
  </si>
  <si>
    <t>code_reprise</t>
  </si>
  <si>
    <t xml:space="preserve">CODE </t>
  </si>
  <si>
    <t>LIBELLE</t>
  </si>
  <si>
    <t>CHAMPS</t>
  </si>
  <si>
    <t>GROUPE</t>
  </si>
  <si>
    <t>J</t>
  </si>
  <si>
    <t>COM</t>
  </si>
  <si>
    <t>Forme juridique</t>
  </si>
  <si>
    <t>AG (Aktiengesellschaft)</t>
  </si>
  <si>
    <t>PM</t>
  </si>
  <si>
    <t>A.S.B.L. (Association sans but lucratif)</t>
  </si>
  <si>
    <t>BV (Burgerlijke Vennootschap)</t>
  </si>
  <si>
    <t>BVBA (Besloten vennootschap met beperkte aansprakelijkheid)</t>
  </si>
  <si>
    <t>COMM.VA (Commanditaire vennootschap op aandelen)</t>
  </si>
  <si>
    <t>CVBA (Coöperatieve vennootschap met beperkte aansprakelijkheid)</t>
  </si>
  <si>
    <t>CVOA (Coöperatieve vennootschap met onbeperkte hoofdelijke aansprakelijkheid)</t>
  </si>
  <si>
    <t>ECHT (Huwelijkspartners)</t>
  </si>
  <si>
    <t>PP</t>
  </si>
  <si>
    <t>EH (Vereinigung von Eheleuten)</t>
  </si>
  <si>
    <t>EKG (einfache Kommanditgesellschaft)</t>
  </si>
  <si>
    <t>EÖI (Einrichtung öffentlichen Interesses)</t>
  </si>
  <si>
    <t>EP. (Groupement d'époux)</t>
  </si>
  <si>
    <t>ERB (Erbschaft)</t>
  </si>
  <si>
    <t>PP/PM</t>
  </si>
  <si>
    <t>ESV (Economisch samenwerkingsverband)</t>
  </si>
  <si>
    <t>GCV (Gewone Commanditaire Vennootschap)</t>
  </si>
  <si>
    <t>Gen.mbH (Genossenschaft mit beschränkter Haftung)</t>
  </si>
  <si>
    <t>Gen.mubH (Genossenschaft mit unbeschränkter Haftung)</t>
  </si>
  <si>
    <t>GIE (Groupement d'intérêt économique)</t>
  </si>
  <si>
    <t>GR (Groepering van natuurlijke personen)</t>
  </si>
  <si>
    <t>GR (Groupement)</t>
  </si>
  <si>
    <t>INST OPN (Instelling van openbaar nut)</t>
  </si>
  <si>
    <t>KGaA (Kommanditgesellschaft auf Aktien)</t>
  </si>
  <si>
    <t>LG (landwirtschaftliche Gesellschaft)</t>
  </si>
  <si>
    <t>LV (Landbouwvennootschap)</t>
  </si>
  <si>
    <t>MEG (Milcherzeugergemeinschaft)</t>
  </si>
  <si>
    <t>Néant(PP)</t>
  </si>
  <si>
    <t>NV (Naamloze vennootschap)</t>
  </si>
  <si>
    <t>OHG (offene Handelsgesellschaft)</t>
  </si>
  <si>
    <t>OIP (Organisme d'intérêt public)</t>
  </si>
  <si>
    <t>PGmbH (Privatgesellschaft mit beschränkter Haftung)</t>
  </si>
  <si>
    <t>S. AGR. (Société agricole)</t>
  </si>
  <si>
    <t>SA (Société anonyme)</t>
  </si>
  <si>
    <t>SC (Société civile)</t>
  </si>
  <si>
    <t>SCA (Société en commandite par actions)</t>
  </si>
  <si>
    <t>SCRI (Société coopérative à responsabilité illimitée)</t>
  </si>
  <si>
    <t>SCRL (Société coopérative à responsabilité limitée)</t>
  </si>
  <si>
    <t>SCS (Société en commandite simple)</t>
  </si>
  <si>
    <t>SNC (Société en nom collectif)</t>
  </si>
  <si>
    <t>SPRL (Société privée à responsabilité limitée)</t>
  </si>
  <si>
    <t>SUCCES. (Succession)</t>
  </si>
  <si>
    <t>VER (Vereinigung  )</t>
  </si>
  <si>
    <t>V.O.F. (Vennootschap onder firma)</t>
  </si>
  <si>
    <t>VoG (Vereinigung ohne Gewinnerzielungsabsicht)</t>
  </si>
  <si>
    <t>V.Z.W. (Vereniging zonder winstoogmerk)</t>
  </si>
  <si>
    <t>WIV (wirtschaftliche Interessenvereinigung)</t>
  </si>
  <si>
    <t>ZRG (zivilrechtliche Gesellschaft)</t>
  </si>
  <si>
    <t>Langue</t>
  </si>
  <si>
    <t>DE</t>
  </si>
  <si>
    <t>Allemand</t>
  </si>
  <si>
    <t>FR</t>
  </si>
  <si>
    <t>Français</t>
  </si>
  <si>
    <t>NL</t>
  </si>
  <si>
    <t>Néerlandais</t>
  </si>
  <si>
    <t>Pays</t>
  </si>
  <si>
    <t>AF</t>
  </si>
  <si>
    <t>AFGHANISTAN</t>
  </si>
  <si>
    <t>DZ</t>
  </si>
  <si>
    <t>ALGÉRIE</t>
  </si>
  <si>
    <t>ALLEMAGNE</t>
  </si>
  <si>
    <t>SA</t>
  </si>
  <si>
    <t>ARABIE SAOUDITE</t>
  </si>
  <si>
    <t>AR</t>
  </si>
  <si>
    <t>ARGENTINE</t>
  </si>
  <si>
    <t>AU</t>
  </si>
  <si>
    <t>AUSTRALIE</t>
  </si>
  <si>
    <t>AT</t>
  </si>
  <si>
    <t>AUTRICHE</t>
  </si>
  <si>
    <t>BE</t>
  </si>
  <si>
    <t>BELGIQUE</t>
  </si>
  <si>
    <t>BA</t>
  </si>
  <si>
    <t>BOSNIE-HERZÉGOVINE</t>
  </si>
  <si>
    <t>BR</t>
  </si>
  <si>
    <t>BRÉSIL</t>
  </si>
  <si>
    <t>BG</t>
  </si>
  <si>
    <t>BULGARIE</t>
  </si>
  <si>
    <t>CA</t>
  </si>
  <si>
    <t>CANADA</t>
  </si>
  <si>
    <t>CL</t>
  </si>
  <si>
    <t>CHILI</t>
  </si>
  <si>
    <t>CY</t>
  </si>
  <si>
    <t>CHYPRE</t>
  </si>
  <si>
    <t>CO</t>
  </si>
  <si>
    <t>COLOMBIE</t>
  </si>
  <si>
    <t>HR</t>
  </si>
  <si>
    <t>CROATIE</t>
  </si>
  <si>
    <t>CU</t>
  </si>
  <si>
    <t>CUBA</t>
  </si>
  <si>
    <t>DK</t>
  </si>
  <si>
    <t>DANEMARK</t>
  </si>
  <si>
    <t>EG</t>
  </si>
  <si>
    <t>ÉGYPTE</t>
  </si>
  <si>
    <t>ES</t>
  </si>
  <si>
    <t>ESPAGNE</t>
  </si>
  <si>
    <t>EE</t>
  </si>
  <si>
    <t>ESTONIE</t>
  </si>
  <si>
    <t>US</t>
  </si>
  <si>
    <t>ÉTATS UNIS</t>
  </si>
  <si>
    <t>FI</t>
  </si>
  <si>
    <t>FINLANDE</t>
  </si>
  <si>
    <t>FRANCE</t>
  </si>
  <si>
    <t>GR</t>
  </si>
  <si>
    <t>GRÈCE</t>
  </si>
  <si>
    <t>GN</t>
  </si>
  <si>
    <t>GUINÉE</t>
  </si>
  <si>
    <t>HU</t>
  </si>
  <si>
    <t>HONGRIE</t>
  </si>
  <si>
    <t>IR</t>
  </si>
  <si>
    <t>IRAN, RÉPUBLIQUE ISLAMIQUE D¿</t>
  </si>
  <si>
    <t>IQ</t>
  </si>
  <si>
    <t>IRAQ</t>
  </si>
  <si>
    <t>IE</t>
  </si>
  <si>
    <t>IRLANDE</t>
  </si>
  <si>
    <t>IL</t>
  </si>
  <si>
    <t>ISRAÀL</t>
  </si>
  <si>
    <t>IT</t>
  </si>
  <si>
    <t>ITALIE</t>
  </si>
  <si>
    <t>JM</t>
  </si>
  <si>
    <t>JAMAÏQUE</t>
  </si>
  <si>
    <t>JO</t>
  </si>
  <si>
    <t>JORDANIE</t>
  </si>
  <si>
    <t>KW</t>
  </si>
  <si>
    <t>KOWEÏT</t>
  </si>
  <si>
    <t>LV</t>
  </si>
  <si>
    <t>LETTONIE</t>
  </si>
  <si>
    <t>LB</t>
  </si>
  <si>
    <t>LIBAN</t>
  </si>
  <si>
    <t>LY</t>
  </si>
  <si>
    <t>LIBYENNE, JAMAHIRIYA ARABE</t>
  </si>
  <si>
    <t>LT</t>
  </si>
  <si>
    <t>LITUANIE</t>
  </si>
  <si>
    <t>LU</t>
  </si>
  <si>
    <t>LUXEMBOURG</t>
  </si>
  <si>
    <t>MT</t>
  </si>
  <si>
    <t>MALTE</t>
  </si>
  <si>
    <t>MA</t>
  </si>
  <si>
    <t>MAROC</t>
  </si>
  <si>
    <t>MD</t>
  </si>
  <si>
    <t>MOLDOVA, RÉPUBLIQUE DE</t>
  </si>
  <si>
    <t>ME</t>
  </si>
  <si>
    <t>MONTÉNÉGRO</t>
  </si>
  <si>
    <t>NO</t>
  </si>
  <si>
    <t>NORVÈGE</t>
  </si>
  <si>
    <t>NZ</t>
  </si>
  <si>
    <t>NOUVELLE-ZÉLANDE</t>
  </si>
  <si>
    <t>PK</t>
  </si>
  <si>
    <t>PAKISTAN</t>
  </si>
  <si>
    <t>PY</t>
  </si>
  <si>
    <t>PARAGUAY</t>
  </si>
  <si>
    <t>PAYS-BAS</t>
  </si>
  <si>
    <t>PE</t>
  </si>
  <si>
    <t>PÉROU</t>
  </si>
  <si>
    <t>PL</t>
  </si>
  <si>
    <t>POLOGNE</t>
  </si>
  <si>
    <t>PT</t>
  </si>
  <si>
    <t>PORTUGAL</t>
  </si>
  <si>
    <t>RO</t>
  </si>
  <si>
    <t>ROUMANIE</t>
  </si>
  <si>
    <t>GB</t>
  </si>
  <si>
    <t>ROYAUME-UNI</t>
  </si>
  <si>
    <t>RU</t>
  </si>
  <si>
    <t>RUSSIE, FÉDÉRATION DE</t>
  </si>
  <si>
    <t>RS</t>
  </si>
  <si>
    <t>SERBIE</t>
  </si>
  <si>
    <t>SL</t>
  </si>
  <si>
    <t>SIERRA LEONE</t>
  </si>
  <si>
    <t>SK</t>
  </si>
  <si>
    <t>SLOVAQUIE</t>
  </si>
  <si>
    <t>SI</t>
  </si>
  <si>
    <t>SLOVÉNIE</t>
  </si>
  <si>
    <t>SE</t>
  </si>
  <si>
    <t>SUÈDE</t>
  </si>
  <si>
    <t>CH</t>
  </si>
  <si>
    <t>SUISSE</t>
  </si>
  <si>
    <t>SY</t>
  </si>
  <si>
    <t>SYRIENNE, RÉPUBLIQUE ARABE</t>
  </si>
  <si>
    <t>CZ</t>
  </si>
  <si>
    <t>TCHÈQUE, RÉPUBLIQUE</t>
  </si>
  <si>
    <t>TN</t>
  </si>
  <si>
    <t>TUNISIE</t>
  </si>
  <si>
    <t>TR</t>
  </si>
  <si>
    <t>TURQUIE</t>
  </si>
  <si>
    <t>UA</t>
  </si>
  <si>
    <t>UKRAINE</t>
  </si>
  <si>
    <t>UY</t>
  </si>
  <si>
    <t>URUGUAY</t>
  </si>
  <si>
    <t>VE</t>
  </si>
  <si>
    <t>VENEZUELA</t>
  </si>
  <si>
    <t>VN</t>
  </si>
  <si>
    <t>VIET NAM</t>
  </si>
  <si>
    <t>Activité</t>
  </si>
  <si>
    <t>Production aquacole avec transformation sur le site de production</t>
  </si>
  <si>
    <t>Groupe</t>
  </si>
  <si>
    <t>identification</t>
  </si>
  <si>
    <t>Statut social</t>
  </si>
  <si>
    <t>ADG</t>
  </si>
  <si>
    <t>Administrateur gérant</t>
  </si>
  <si>
    <t>AC</t>
  </si>
  <si>
    <t>Agriculteur à titre complémentaire</t>
  </si>
  <si>
    <t>ACD</t>
  </si>
  <si>
    <t>Agriculteur à titre complémentaire dispensé de cotisation</t>
  </si>
  <si>
    <t>AP</t>
  </si>
  <si>
    <t>Agriculteur à titre principal</t>
  </si>
  <si>
    <t>APD</t>
  </si>
  <si>
    <t>Agriculteur à titre principal dispensé de cotisation</t>
  </si>
  <si>
    <t>AI</t>
  </si>
  <si>
    <t>Aidant</t>
  </si>
  <si>
    <t>AM</t>
  </si>
  <si>
    <t>Aidant dispensé de cotisation</t>
  </si>
  <si>
    <t>AG</t>
  </si>
  <si>
    <t>Associé gérant</t>
  </si>
  <si>
    <t>Chomeur</t>
  </si>
  <si>
    <t>Conjoint aidant</t>
  </si>
  <si>
    <t>ET</t>
  </si>
  <si>
    <t>Etudiant</t>
  </si>
  <si>
    <t>G</t>
  </si>
  <si>
    <t>Gérant</t>
  </si>
  <si>
    <t>I</t>
  </si>
  <si>
    <t>Indépendant</t>
  </si>
  <si>
    <t>NC</t>
  </si>
  <si>
    <t>Non cotisant</t>
  </si>
  <si>
    <t>R</t>
  </si>
  <si>
    <t>Retraité</t>
  </si>
  <si>
    <t>Saisonnier</t>
  </si>
  <si>
    <t>SEO</t>
  </si>
  <si>
    <t>Salarié, employé et ouvrier</t>
  </si>
  <si>
    <t>SEOA</t>
  </si>
  <si>
    <t>Salarié, employé et ouvrier agricole</t>
  </si>
  <si>
    <t>ST</t>
  </si>
  <si>
    <t>Stagiaire</t>
  </si>
  <si>
    <t xml:space="preserve">Etat civill </t>
  </si>
  <si>
    <t>CE</t>
  </si>
  <si>
    <t>Célibataire</t>
  </si>
  <si>
    <t>Cohabitant légal</t>
  </si>
  <si>
    <t>DI</t>
  </si>
  <si>
    <t>Divorcé</t>
  </si>
  <si>
    <t>MC</t>
  </si>
  <si>
    <t>Marié sous le régime de la communauté</t>
  </si>
  <si>
    <t>MS</t>
  </si>
  <si>
    <t>Marié sous le régime de la séparation des biens</t>
  </si>
  <si>
    <t>V</t>
  </si>
  <si>
    <t>Veuf</t>
  </si>
  <si>
    <t>Fonction</t>
  </si>
  <si>
    <t>FCT5</t>
  </si>
  <si>
    <t>Administrateur délégué d'une société</t>
  </si>
  <si>
    <t>FCT6</t>
  </si>
  <si>
    <t>Administrateur d'une société</t>
  </si>
  <si>
    <t>FCT4</t>
  </si>
  <si>
    <t>Associé-commanditaire d'une société</t>
  </si>
  <si>
    <t>FCT3</t>
  </si>
  <si>
    <t>Associé-gérant d'une société</t>
  </si>
  <si>
    <t>FCT1</t>
  </si>
  <si>
    <t>Fondateur d'une entreprise personne physique</t>
  </si>
  <si>
    <t>FCT2</t>
  </si>
  <si>
    <t>Membre d'une assiociation de fait</t>
  </si>
  <si>
    <t>FCT7</t>
  </si>
  <si>
    <t>Sans objet</t>
  </si>
  <si>
    <t>Diplôme</t>
  </si>
  <si>
    <t>Dîplome</t>
  </si>
  <si>
    <t>NON</t>
  </si>
  <si>
    <t>Aucun</t>
  </si>
  <si>
    <t>KO</t>
  </si>
  <si>
    <t>BACA</t>
  </si>
  <si>
    <t>OK</t>
  </si>
  <si>
    <t>CESSTTA</t>
  </si>
  <si>
    <t>CESS obtenu en technique de transition en sciences agronomiques</t>
  </si>
  <si>
    <t>CESSA</t>
  </si>
  <si>
    <t>CESSNA</t>
  </si>
  <si>
    <t>CESSACQ6</t>
  </si>
  <si>
    <t>CQ6 d'une orientation agricole ou horticole et CESS</t>
  </si>
  <si>
    <t>CECQ6</t>
  </si>
  <si>
    <t>DSA</t>
  </si>
  <si>
    <t>CQ4</t>
  </si>
  <si>
    <t xml:space="preserve">Diplôme ou certificat de qualification délivrés après 4 années au minimum de l'enseignement secondaire, d'une subdivistion agricole, horticole ou apparentée. </t>
  </si>
  <si>
    <t>DSNA</t>
  </si>
  <si>
    <t>DUNA</t>
  </si>
  <si>
    <t>DMV</t>
  </si>
  <si>
    <t>Docteur en médecine vétérinaire</t>
  </si>
  <si>
    <t>IA</t>
  </si>
  <si>
    <t>ICB</t>
  </si>
  <si>
    <t>Ingénieur chimiste et des bio-industries</t>
  </si>
  <si>
    <t>ICI</t>
  </si>
  <si>
    <t>Ingénieur chimiste et des industries agricoles</t>
  </si>
  <si>
    <t>BI</t>
  </si>
  <si>
    <t>Master orientation agronomique - Bio-ingénieur</t>
  </si>
  <si>
    <t>Formation post scolaire</t>
  </si>
  <si>
    <t>CB</t>
  </si>
  <si>
    <t>AL</t>
  </si>
  <si>
    <t>Hors exploitation</t>
  </si>
  <si>
    <t>SOUS RUBRIQUE</t>
  </si>
  <si>
    <t>Idem que la sous rubrique identification</t>
  </si>
  <si>
    <t>Stage</t>
  </si>
  <si>
    <t>Type</t>
  </si>
  <si>
    <t>F</t>
  </si>
  <si>
    <t>Stage professionel</t>
  </si>
  <si>
    <t>E</t>
  </si>
  <si>
    <t>FSC</t>
  </si>
  <si>
    <t>Stage scolaire</t>
  </si>
  <si>
    <t>Type de système d'épuration des eaux....</t>
  </si>
  <si>
    <t>DACC</t>
  </si>
  <si>
    <t>Dernière année civile clotûrée</t>
  </si>
  <si>
    <t>deux mille dix-huit</t>
  </si>
  <si>
    <t>deux mille vingt-trois</t>
  </si>
  <si>
    <t>EP</t>
  </si>
  <si>
    <t>année</t>
  </si>
  <si>
    <t>espece</t>
  </si>
  <si>
    <t>type</t>
  </si>
  <si>
    <t>unité de capacité</t>
  </si>
  <si>
    <t>KG</t>
  </si>
  <si>
    <t>kg</t>
  </si>
  <si>
    <t>L</t>
  </si>
  <si>
    <t>litre</t>
  </si>
  <si>
    <t>M</t>
  </si>
  <si>
    <t>m</t>
  </si>
  <si>
    <t>M2</t>
  </si>
  <si>
    <t>m²</t>
  </si>
  <si>
    <t>M3</t>
  </si>
  <si>
    <t>m³</t>
  </si>
  <si>
    <t>NBP</t>
  </si>
  <si>
    <t>place(s)</t>
  </si>
  <si>
    <t>T</t>
  </si>
  <si>
    <t>tonne</t>
  </si>
  <si>
    <t>MAT</t>
  </si>
  <si>
    <t>NONMAT</t>
  </si>
  <si>
    <t>BENNE</t>
  </si>
  <si>
    <t>Benne/Remorque</t>
  </si>
  <si>
    <t>CHARC</t>
  </si>
  <si>
    <t>MATE1NON</t>
  </si>
  <si>
    <t>GRUE</t>
  </si>
  <si>
    <t>Grue</t>
  </si>
  <si>
    <t>IRRIG</t>
  </si>
  <si>
    <t>Matériel d'irrigation</t>
  </si>
  <si>
    <t>MATENON</t>
  </si>
  <si>
    <t>INFOP</t>
  </si>
  <si>
    <t>Matériel électronique/informatique professionnel</t>
  </si>
  <si>
    <t>MOBIL</t>
  </si>
  <si>
    <t>Mobilier</t>
  </si>
  <si>
    <t>OUTILL</t>
  </si>
  <si>
    <t>Outillage</t>
  </si>
  <si>
    <t>REMOR</t>
  </si>
  <si>
    <t>Remorque/Plateau</t>
  </si>
  <si>
    <t>MATE1</t>
  </si>
  <si>
    <t>TRACT</t>
  </si>
  <si>
    <t>Tracteur</t>
  </si>
  <si>
    <t>PELLE</t>
  </si>
  <si>
    <t>Tractopelle/Bulldozer</t>
  </si>
  <si>
    <t>VEHUT</t>
  </si>
  <si>
    <t>Véhicule utilitaire</t>
  </si>
  <si>
    <t>Oui</t>
  </si>
  <si>
    <t xml:space="preserve"> 1ère installation - reprise</t>
  </si>
  <si>
    <t>Reprise parts société</t>
  </si>
  <si>
    <t>Non</t>
  </si>
  <si>
    <t xml:space="preserve">--&gt; alors on demande 'Reprise (%)' (réel positif, 2 décimales, &lt; 100) </t>
  </si>
  <si>
    <t>Contraintes</t>
  </si>
  <si>
    <t>--&gt; on ne demande PAS les infos liées à la reprise (laissées vides)</t>
  </si>
  <si>
    <t xml:space="preserve"> 1ère installation - création</t>
  </si>
  <si>
    <t>Type de partenaire</t>
  </si>
  <si>
    <t>PIS</t>
  </si>
  <si>
    <t>?</t>
  </si>
  <si>
    <t>Type de personne</t>
  </si>
  <si>
    <t>Personne physique</t>
  </si>
  <si>
    <t>Personne morale</t>
  </si>
  <si>
    <t>contraintes</t>
  </si>
  <si>
    <t>Code postal - Commune</t>
  </si>
  <si>
    <t>Liste des codes postaux et communes</t>
  </si>
  <si>
    <t>titre 'Identification de l'entité demandeur'</t>
  </si>
  <si>
    <t>titre 'Identification de l'unité d'établissement et de l'activité'</t>
  </si>
  <si>
    <t>-------------------------------------------------------</t>
  </si>
  <si>
    <t>Entrepreneur entrant dans le secteur</t>
  </si>
  <si>
    <t xml:space="preserve">--&gt; Forme juridique non requise </t>
  </si>
  <si>
    <t>Production aquacole uniquement</t>
  </si>
  <si>
    <t>SCIS (Société coopérative à responsabilité illimitée et solidaire)</t>
  </si>
  <si>
    <t>SCISR (Société coopérative à responsabilité illimitée et solidaire de participation)</t>
  </si>
  <si>
    <t>SCRLP (Société coopérative à responsabilité limitée de participation)</t>
  </si>
  <si>
    <t>Aquaculteur à titre complémentaire</t>
  </si>
  <si>
    <t>Aquaculteur à titre complémentaire dispensé de cotisation</t>
  </si>
  <si>
    <t>Aquaculteur à titre principal</t>
  </si>
  <si>
    <t>Aquaculteur à titre principal dispensé de cotisation</t>
  </si>
  <si>
    <t>Signataire</t>
  </si>
  <si>
    <t>(? Plus nécessaire si mandat préalable?)</t>
  </si>
  <si>
    <t>--&gt; un unique signataire pour l'ensemble des personnes encodées</t>
  </si>
  <si>
    <t>CESSAq</t>
  </si>
  <si>
    <t>DSAq</t>
  </si>
  <si>
    <t>Diplôme de l'enseignement supérieur, de type court ou long, d'une orientation aquacole</t>
  </si>
  <si>
    <t>CESSAqCQ6</t>
  </si>
  <si>
    <t>CQ6 d'une orientation aquacole et CESS</t>
  </si>
  <si>
    <t>Diplôme supérieur du type long ou du type court obtenus à l'issue d'un enseignement hors orientation aquacole</t>
  </si>
  <si>
    <t>Demandeur</t>
  </si>
  <si>
    <t>rien à voir …</t>
  </si>
  <si>
    <t>aucun</t>
  </si>
  <si>
    <t>bassins de décantation</t>
  </si>
  <si>
    <t>lagunage</t>
  </si>
  <si>
    <t>système mécanique</t>
  </si>
  <si>
    <t>Station d'épuration 'individuelle'</t>
  </si>
  <si>
    <t>biofiltre ou autre système biologique</t>
  </si>
  <si>
    <t>valorisation des boues via un système aquaponique</t>
  </si>
  <si>
    <t>autres combinaisons de systèmes</t>
  </si>
  <si>
    <t>combinaison de systèmes mécanique(s) et de biofiltre(s)</t>
  </si>
  <si>
    <t>combinaison de station d'épu. indiv. et de lagunage ou décantation</t>
  </si>
  <si>
    <t>combinaison de systèmes mécanique(s), de biofiltre(s) et de lagunage ou décantation</t>
  </si>
  <si>
    <t>TYPE d'élevage</t>
  </si>
  <si>
    <t>Bassins (inclus raceway) avec recirculation</t>
  </si>
  <si>
    <t>Bassins (inclus raceway) sans recirculation</t>
  </si>
  <si>
    <t>Etangs avec recirculation</t>
  </si>
  <si>
    <t>Etangs sans recirculation</t>
  </si>
  <si>
    <t>Bassins et étangs, sans recirculation</t>
  </si>
  <si>
    <t>Bassins et étangs, avec recirculation</t>
  </si>
  <si>
    <t>Aspe</t>
  </si>
  <si>
    <t>Barbeau</t>
  </si>
  <si>
    <t>Brème</t>
  </si>
  <si>
    <t>Brochet</t>
  </si>
  <si>
    <t>Carassin</t>
  </si>
  <si>
    <t>Carpe à grosse tête</t>
  </si>
  <si>
    <t>Carpe argentée</t>
  </si>
  <si>
    <t>Carpe colorée / koï</t>
  </si>
  <si>
    <t>Carpe commune</t>
  </si>
  <si>
    <t>Carpe herbivore</t>
  </si>
  <si>
    <t>Autre carpe</t>
  </si>
  <si>
    <t>Chevaisne</t>
  </si>
  <si>
    <t>Esturgeon européen</t>
  </si>
  <si>
    <t>Autre esturgeon</t>
  </si>
  <si>
    <t>Gardon / rotangle</t>
  </si>
  <si>
    <t>Gougeon</t>
  </si>
  <si>
    <t>Hotu</t>
  </si>
  <si>
    <t>Ide mélanote</t>
  </si>
  <si>
    <t>Lotte de rivière</t>
  </si>
  <si>
    <t>Perche fluviatile</t>
  </si>
  <si>
    <t>Autre perche</t>
  </si>
  <si>
    <t>Poissons chats (africains, américains, etc)</t>
  </si>
  <si>
    <t>Sandre</t>
  </si>
  <si>
    <t>Saumon atlantique</t>
  </si>
  <si>
    <t>Saumon de fontaine</t>
  </si>
  <si>
    <t>Saumon du Danube</t>
  </si>
  <si>
    <t>Silure glane</t>
  </si>
  <si>
    <t>Tanches</t>
  </si>
  <si>
    <t>Tilapia</t>
  </si>
  <si>
    <t>Ombre commun</t>
  </si>
  <si>
    <t>Truite arc en ciel</t>
  </si>
  <si>
    <t>Truite fario</t>
  </si>
  <si>
    <t>Omble de fontaine</t>
  </si>
  <si>
    <t>autre salmonidé</t>
  </si>
  <si>
    <t>Vairon européen</t>
  </si>
  <si>
    <t>autres vaisons</t>
  </si>
  <si>
    <t>Elevage extensif multi-espèces (hors salmonidés) en étangs</t>
  </si>
  <si>
    <t>Elevage extensif multi-espèces (avec salmonidés) en étangs</t>
  </si>
  <si>
    <t>Autre espèce de poisson</t>
  </si>
  <si>
    <t>Crevette d'eau salée</t>
  </si>
  <si>
    <t>Crevette d'eau douce</t>
  </si>
  <si>
    <t>Ecrevisse à pieds rouges</t>
  </si>
  <si>
    <t xml:space="preserve">Ecrevisse de Californie, écrevisse signal </t>
  </si>
  <si>
    <t>Ecrevisse rouge de Louisiane</t>
  </si>
  <si>
    <t>Ecrevisse turque</t>
  </si>
  <si>
    <t>Ecrevisse américaine</t>
  </si>
  <si>
    <t>Autre espèce d'écrevisse</t>
  </si>
  <si>
    <t>Autre(s) espèce(s) de crustacés</t>
  </si>
  <si>
    <t>Mollusques (toutes espèces)</t>
  </si>
  <si>
    <t>Annelides (toutes espèces)</t>
  </si>
  <si>
    <t>Batraciens (toutes espèces)</t>
  </si>
  <si>
    <t>Algues (toutes espèces)</t>
  </si>
  <si>
    <t>Autres espèces du règne végétal</t>
  </si>
  <si>
    <t>Micro-algues / cyanobactéries (toutes espèces)</t>
  </si>
  <si>
    <t>Destination principale production</t>
  </si>
  <si>
    <t>aliments pour autres élevages</t>
  </si>
  <si>
    <t>rempoissonnement (rivières)</t>
  </si>
  <si>
    <t>ornement</t>
  </si>
  <si>
    <t>vifs (pour la pêche)</t>
  </si>
  <si>
    <t>biocarburant</t>
  </si>
  <si>
    <t>pharmaceutiques</t>
  </si>
  <si>
    <t>autre</t>
  </si>
  <si>
    <t>Vente vivant à d'autres aquaculteurs</t>
  </si>
  <si>
    <t>alimentation humaine (transformation in situ)</t>
  </si>
  <si>
    <t>alimentation humaine (sans transformation in situ)</t>
  </si>
  <si>
    <t>aliments pour autres espèces aquacoles</t>
  </si>
  <si>
    <t>rempoissonnement (étangs/pêcherie)</t>
  </si>
  <si>
    <t>--&gt; acceptable si activité = prod + transfo en rubrique 2</t>
  </si>
  <si>
    <t>KWH/an</t>
  </si>
  <si>
    <t>bâtiment dédié à l'écloserie/alvinage</t>
  </si>
  <si>
    <t>bâtiment dédié au grossissement</t>
  </si>
  <si>
    <t>bâtiment dédié principalement au stockage de matériel et nourriture</t>
  </si>
  <si>
    <t>bâtiment conciergerie / gardiennage</t>
  </si>
  <si>
    <t xml:space="preserve">bâtiment dédié à la manipulation et/ou mise à mort et/ou stockage du produit </t>
  </si>
  <si>
    <t>bâtiment dédié à la transformation et au stockage du produit</t>
  </si>
  <si>
    <t>batiment dédié uniquement au stockage du produit (y compris chambres froides)</t>
  </si>
  <si>
    <t>batiment pour une activité complémentaire liée à l'aquaculture (tourisme, vente directe, etc )</t>
  </si>
  <si>
    <t>autres batiments dédié à l'exploitation (bureau, salles, vestiaire, etc)</t>
  </si>
  <si>
    <t>bâtiment mixte bureaux/élevage/matériel</t>
  </si>
  <si>
    <t>bâtiment mixte bureaux/élevage/matériel/transformation</t>
  </si>
  <si>
    <t xml:space="preserve">infrastructure d'adduction d'eau </t>
  </si>
  <si>
    <t>Terrains (de l'ensemble de l'exploitation, construits ou non, y inclus étangs)</t>
  </si>
  <si>
    <t>équipements fixes producteurs d'énergies renouvellables</t>
  </si>
  <si>
    <t>équipements fixes de chauffage et de refroidissement (des bâtiments et/ou bassins)</t>
  </si>
  <si>
    <t>Véhicule utilitaire (charge utile &gt; 3,5T)</t>
  </si>
  <si>
    <t>remorque (charge utile &gt; 3,5T)</t>
  </si>
  <si>
    <t>Engins de manutention (clark, manitou, etc) et peseuse sur véhicule</t>
  </si>
  <si>
    <t>Autres engins lourds</t>
  </si>
  <si>
    <t>système de recirculation d'eau</t>
  </si>
  <si>
    <t>équipements de traitement des eaux usées et ses effluents</t>
  </si>
  <si>
    <t>équipements d'oxygènation ou de dégazage</t>
  </si>
  <si>
    <t>Pompes</t>
  </si>
  <si>
    <t>stockage de nourriture: silo,…</t>
  </si>
  <si>
    <t>nourrisseurs automatiques</t>
  </si>
  <si>
    <t>informatique de gestion de production ou de traçabilité</t>
  </si>
  <si>
    <t>alarmes et transmission</t>
  </si>
  <si>
    <t>Sondes submercibles</t>
  </si>
  <si>
    <t>Equipements d'entretiens des abords et berges</t>
  </si>
  <si>
    <t>autres équipements et engins légers</t>
  </si>
  <si>
    <t>outillage lié à la production aquacole</t>
  </si>
  <si>
    <t xml:space="preserve">Tueuse </t>
  </si>
  <si>
    <t>Eviscéreuse</t>
  </si>
  <si>
    <t>écailleuse</t>
  </si>
  <si>
    <t>fileteuse</t>
  </si>
  <si>
    <t>balance</t>
  </si>
  <si>
    <t>chambre froide - frigos</t>
  </si>
  <si>
    <t>fumoir</t>
  </si>
  <si>
    <t xml:space="preserve">Equipements pour la vente directe aux consommateurs </t>
  </si>
  <si>
    <t>unité(s)</t>
  </si>
  <si>
    <t>Etiqueteuse</t>
  </si>
  <si>
    <t>operculeuse</t>
  </si>
  <si>
    <t>Container de stockage</t>
  </si>
  <si>
    <t>batteur - mélangeur</t>
  </si>
  <si>
    <t>doseur</t>
  </si>
  <si>
    <t>emballeur sous vide, …</t>
  </si>
  <si>
    <t xml:space="preserve">autre matériel de traitement </t>
  </si>
  <si>
    <t>autre matériel de manutention</t>
  </si>
  <si>
    <t xml:space="preserve">autre matériel de transformation </t>
  </si>
  <si>
    <t>autre matériel de conditionnement</t>
  </si>
  <si>
    <t>rayonnage</t>
  </si>
  <si>
    <t>matériel de stérilisation</t>
  </si>
  <si>
    <t>bandroleuse</t>
  </si>
  <si>
    <t>travaux d'amélioration foncière liés aux étangs de production</t>
  </si>
  <si>
    <t>autres travaux d'amélioration foncière ou d'aménagement</t>
  </si>
  <si>
    <t>matériel et équippement de production aquacole</t>
  </si>
  <si>
    <t>matériel et équippement de manutention, transformation ou de conditionnement</t>
  </si>
  <si>
    <t xml:space="preserve">matériel et équippement roulant  </t>
  </si>
  <si>
    <t>origine</t>
  </si>
  <si>
    <t>master de l’ingénieur industriel en agronomie finalité agronomie</t>
  </si>
  <si>
    <t>Baccalauréat orientation agronomique ou équivalent</t>
  </si>
  <si>
    <t>Ingénieur Agronome ou équivalent</t>
  </si>
  <si>
    <t>CQ6 obtenu à l'issue d'un enseignement hors aquacole, agricole ou horticole</t>
  </si>
  <si>
    <t>Formation postscolaire agricole de type B</t>
  </si>
  <si>
    <t xml:space="preserve">Expérience </t>
  </si>
  <si>
    <t>--&gt; on ne demande pas 'reprise %'</t>
  </si>
  <si>
    <t>fin</t>
  </si>
  <si>
    <t>Code postal - localité</t>
  </si>
  <si>
    <t>Liste des codes postaux - localités</t>
  </si>
  <si>
    <t>si plsieurs demandeurs, pq un seul doit remplir les diplomes et revenus ???</t>
  </si>
  <si>
    <t>est demandé à l'origine et fin du plan</t>
  </si>
  <si>
    <t>(revus 2019)</t>
  </si>
  <si>
    <t>--&gt; ….' sans recirculation' induit un taux de recirculation à 0%</t>
  </si>
  <si>
    <t xml:space="preserve">svp modifier : </t>
  </si>
  <si>
    <t>La contrainte détaillé en page23-24 du formulaire EP, sur les années à encoder, est OK !!</t>
  </si>
  <si>
    <t xml:space="preserve">autres batiments </t>
  </si>
  <si>
    <t>Véhicule de transport de poissons vivants (charge utile &gt; 3,5T)</t>
  </si>
  <si>
    <t>&lt;-- Ne peut pas apparaitre pour le EP !!!</t>
  </si>
  <si>
    <t>&lt;-- Forcé à 'Oui' dans le formulaire EP!!</t>
  </si>
  <si>
    <t>suivi</t>
  </si>
  <si>
    <t>Aménagement de batiments</t>
  </si>
  <si>
    <t>autres</t>
  </si>
  <si>
    <t>immatériel lié à l'immobilier (frais d'architecte, d'études, etc)</t>
  </si>
  <si>
    <t>immatériel lié à l'activité (études, brevets, etc)</t>
  </si>
  <si>
    <t>Aménagements fonciers (y compris création d'étangs)</t>
  </si>
  <si>
    <t>- une copie des diplômes du demandeur</t>
  </si>
  <si>
    <t>&lt;-- ai-je aisément accès à la date de naissance via le NN (je dois vérifier son age si c'est le demandeur)</t>
  </si>
  <si>
    <t>(inéligible … c'est un piège :-)</t>
  </si>
  <si>
    <t>Moyens de protection contre les espèces protégées</t>
  </si>
  <si>
    <t>on pourra y accepter 'etude de faisabilité' et 'frais comptabilité de gestion'</t>
  </si>
  <si>
    <t>Investissement forfaitaire pour la conversion au bio</t>
  </si>
  <si>
    <t>je suppose le CP…?</t>
  </si>
  <si>
    <t>NEW_O</t>
  </si>
  <si>
    <t>NEW_N</t>
  </si>
  <si>
    <t>TY_RE</t>
  </si>
  <si>
    <t>TY_CR</t>
  </si>
  <si>
    <t>RS_O</t>
  </si>
  <si>
    <t>RS_N</t>
  </si>
  <si>
    <t>PRAQ</t>
  </si>
  <si>
    <t>LES2</t>
  </si>
  <si>
    <t>TRAN</t>
  </si>
  <si>
    <t>AQCOM</t>
  </si>
  <si>
    <t>AQDIS</t>
  </si>
  <si>
    <t>AQPRI</t>
  </si>
  <si>
    <t>AQPDI</t>
  </si>
  <si>
    <t>DEM_O</t>
  </si>
  <si>
    <t>DEM_N</t>
  </si>
  <si>
    <t>SIG_O</t>
  </si>
  <si>
    <t>SIG_N</t>
  </si>
  <si>
    <t>RE_PD</t>
  </si>
  <si>
    <t>RE_PI</t>
  </si>
  <si>
    <t>RE_TO</t>
  </si>
  <si>
    <t>MINDUSA</t>
  </si>
  <si>
    <t>basdecan</t>
  </si>
  <si>
    <t>lagu</t>
  </si>
  <si>
    <t>meca</t>
  </si>
  <si>
    <t>indiv</t>
  </si>
  <si>
    <t>bio</t>
  </si>
  <si>
    <t>aquapo</t>
  </si>
  <si>
    <t>meca_bio</t>
  </si>
  <si>
    <t>ind_bio</t>
  </si>
  <si>
    <t>etg_rec</t>
  </si>
  <si>
    <t>ba_rec</t>
  </si>
  <si>
    <t>ba</t>
  </si>
  <si>
    <t>ba_etg</t>
  </si>
  <si>
    <t>ba_etg_rec</t>
  </si>
  <si>
    <t>viv</t>
  </si>
  <si>
    <t>alim_fish</t>
  </si>
  <si>
    <t>alim_elev</t>
  </si>
  <si>
    <t>remp_ce</t>
  </si>
  <si>
    <t>remp_etg</t>
  </si>
  <si>
    <t>orne</t>
  </si>
  <si>
    <t>vifs</t>
  </si>
  <si>
    <t>carbu</t>
  </si>
  <si>
    <t>pharma</t>
  </si>
  <si>
    <t>e1</t>
  </si>
  <si>
    <t>e2</t>
  </si>
  <si>
    <t>e3</t>
  </si>
  <si>
    <t>e4</t>
  </si>
  <si>
    <t>e5</t>
  </si>
  <si>
    <t>e6</t>
  </si>
  <si>
    <t>e7</t>
  </si>
  <si>
    <t>e8</t>
  </si>
  <si>
    <t>e9</t>
  </si>
  <si>
    <t>e10</t>
  </si>
  <si>
    <t>e11</t>
  </si>
  <si>
    <t>e12</t>
  </si>
  <si>
    <t>e13</t>
  </si>
  <si>
    <t>e14</t>
  </si>
  <si>
    <t>e15</t>
  </si>
  <si>
    <t>e16</t>
  </si>
  <si>
    <t>e17</t>
  </si>
  <si>
    <t>e18</t>
  </si>
  <si>
    <t>e19</t>
  </si>
  <si>
    <t>e20</t>
  </si>
  <si>
    <t>e21</t>
  </si>
  <si>
    <t>e22</t>
  </si>
  <si>
    <t>e23</t>
  </si>
  <si>
    <t>e24</t>
  </si>
  <si>
    <t>e25</t>
  </si>
  <si>
    <t>e26</t>
  </si>
  <si>
    <t>e27</t>
  </si>
  <si>
    <t>e28</t>
  </si>
  <si>
    <t>e29</t>
  </si>
  <si>
    <t>e30</t>
  </si>
  <si>
    <t>e31</t>
  </si>
  <si>
    <t>e32</t>
  </si>
  <si>
    <t>e33</t>
  </si>
  <si>
    <t>e34</t>
  </si>
  <si>
    <t>e35</t>
  </si>
  <si>
    <t>e36</t>
  </si>
  <si>
    <t>e37</t>
  </si>
  <si>
    <t>e38</t>
  </si>
  <si>
    <t>e39</t>
  </si>
  <si>
    <t>e40</t>
  </si>
  <si>
    <t>e41</t>
  </si>
  <si>
    <t>e42</t>
  </si>
  <si>
    <t>e43</t>
  </si>
  <si>
    <t>e44</t>
  </si>
  <si>
    <t>e45</t>
  </si>
  <si>
    <t>e46</t>
  </si>
  <si>
    <t>e47</t>
  </si>
  <si>
    <t>e48</t>
  </si>
  <si>
    <t>e49</t>
  </si>
  <si>
    <t>e50</t>
  </si>
  <si>
    <t>e51</t>
  </si>
  <si>
    <t>e52</t>
  </si>
  <si>
    <t>e53</t>
  </si>
  <si>
    <t>e54</t>
  </si>
  <si>
    <t>ba_ecl</t>
  </si>
  <si>
    <t>ba_mat</t>
  </si>
  <si>
    <t>ba_con</t>
  </si>
  <si>
    <t>ba_gross</t>
  </si>
  <si>
    <t>ba_mani</t>
  </si>
  <si>
    <t>ba_trans</t>
  </si>
  <si>
    <t>ba_stock</t>
  </si>
  <si>
    <t>ba_compl</t>
  </si>
  <si>
    <t>ba_autre</t>
  </si>
  <si>
    <t>ba_mix1</t>
  </si>
  <si>
    <t>ba_mix2</t>
  </si>
  <si>
    <t>add_H2O</t>
  </si>
  <si>
    <t>terr</t>
  </si>
  <si>
    <t>equ_energ</t>
  </si>
  <si>
    <t>equ_chau</t>
  </si>
  <si>
    <t>imma_ba</t>
  </si>
  <si>
    <t>imma_act</t>
  </si>
  <si>
    <t>ba_divers</t>
  </si>
  <si>
    <t>kwh</t>
  </si>
  <si>
    <t>unit</t>
  </si>
  <si>
    <t>VEH_fish</t>
  </si>
  <si>
    <t>veh_charg</t>
  </si>
  <si>
    <t>rem_charg</t>
  </si>
  <si>
    <t>manut</t>
  </si>
  <si>
    <t>sys_rec</t>
  </si>
  <si>
    <t>trait_h2O</t>
  </si>
  <si>
    <t>oxyg</t>
  </si>
  <si>
    <t>pompe</t>
  </si>
  <si>
    <t>silo</t>
  </si>
  <si>
    <t>nourr</t>
  </si>
  <si>
    <t>tracab</t>
  </si>
  <si>
    <t>alarme</t>
  </si>
  <si>
    <t>sonde</t>
  </si>
  <si>
    <t>garden</t>
  </si>
  <si>
    <t>out_aqua</t>
  </si>
  <si>
    <t>tue</t>
  </si>
  <si>
    <t>operc</t>
  </si>
  <si>
    <t>evis</t>
  </si>
  <si>
    <t>ecail</t>
  </si>
  <si>
    <t>filet</t>
  </si>
  <si>
    <t>bala</t>
  </si>
  <si>
    <t>frig</t>
  </si>
  <si>
    <t>fume</t>
  </si>
  <si>
    <t>ventdir</t>
  </si>
  <si>
    <t>emball</t>
  </si>
  <si>
    <t>melang</t>
  </si>
  <si>
    <t>dose</t>
  </si>
  <si>
    <t>etiq</t>
  </si>
  <si>
    <t>bandr</t>
  </si>
  <si>
    <t>steril</t>
  </si>
  <si>
    <t>traite</t>
  </si>
  <si>
    <t>manut_a</t>
  </si>
  <si>
    <t>transfo_a</t>
  </si>
  <si>
    <t>condi_a</t>
  </si>
  <si>
    <t>contain</t>
  </si>
  <si>
    <t>rayo</t>
  </si>
  <si>
    <t>extraits de rubrique 8</t>
  </si>
  <si>
    <t>am_fonc</t>
  </si>
  <si>
    <t>mat_aqua</t>
  </si>
  <si>
    <t>mat_valo</t>
  </si>
  <si>
    <t>mat_veh</t>
  </si>
  <si>
    <t>fonc_etg</t>
  </si>
  <si>
    <t>Champs</t>
  </si>
  <si>
    <t>code</t>
  </si>
  <si>
    <t>libellé</t>
  </si>
  <si>
    <t>orig</t>
  </si>
  <si>
    <t>idem rubrique 9</t>
  </si>
  <si>
    <t>am_bat</t>
  </si>
  <si>
    <t>piscivore</t>
  </si>
  <si>
    <t>forf_bio</t>
  </si>
  <si>
    <t>combi_a</t>
  </si>
  <si>
    <t>combi_bio</t>
  </si>
  <si>
    <t>etg</t>
  </si>
  <si>
    <t>alim_trans</t>
  </si>
  <si>
    <t>alim</t>
  </si>
  <si>
    <t>englourd</t>
  </si>
  <si>
    <t>engleg</t>
  </si>
  <si>
    <t>eng_lourd</t>
  </si>
  <si>
    <t>eng_leg</t>
  </si>
  <si>
    <t>CHOIX POSSIBLE en EP et en IP (sera forcé en IP pour celui qui demande aide pour moyen de protection)</t>
  </si>
  <si>
    <t>(liste)</t>
  </si>
  <si>
    <t>(JJ/MM/AAAA)</t>
  </si>
  <si>
    <t>(%)</t>
  </si>
  <si>
    <t>type installation</t>
  </si>
  <si>
    <t>Rubrique 1(EP) - Identification de l'installation</t>
  </si>
  <si>
    <t>Rubrique 2 (IP) - Nature de l'aide sollicitée</t>
  </si>
  <si>
    <t>Rubrique 1 EP</t>
  </si>
  <si>
    <t>ai_bio</t>
  </si>
  <si>
    <t>ai_invest</t>
  </si>
  <si>
    <t>seul choix possible si activité = 'uniquement transformation'</t>
  </si>
  <si>
    <t>ai_pisciv</t>
  </si>
  <si>
    <t>Rubrique 2 IP</t>
  </si>
  <si>
    <t>ai_install</t>
  </si>
  <si>
    <t>une date d'investissement en 2015 est admissible pour ceux bénéficiant d'une aide DGO6</t>
  </si>
  <si>
    <t>Nature de l'aide sollicitée</t>
  </si>
  <si>
    <t xml:space="preserve">Nom du partenaire : </t>
  </si>
  <si>
    <t>(texte)</t>
  </si>
  <si>
    <t>Type de personne :</t>
  </si>
  <si>
    <t>Langue :</t>
  </si>
  <si>
    <t>Date de naissance (p.phys.) ou de création (p.morale):</t>
  </si>
  <si>
    <t>Rue :</t>
  </si>
  <si>
    <t>Numéro :</t>
  </si>
  <si>
    <t>Code postal et localité :</t>
  </si>
  <si>
    <t>Pays :</t>
  </si>
  <si>
    <t>Numéro de téléphone :</t>
  </si>
  <si>
    <t>Numéro de téléphone mobile :</t>
  </si>
  <si>
    <t>Numéro de fax :</t>
  </si>
  <si>
    <t>Adresse email :</t>
  </si>
  <si>
    <t>Site web de l'entreprise :</t>
  </si>
  <si>
    <t>Numéro IBAN du compte bancaire :</t>
  </si>
  <si>
    <t>Numéro BIC du compte :</t>
  </si>
  <si>
    <t>Numéro BCE d'Entreprise :</t>
  </si>
  <si>
    <t>Identification de l'unité d'établissement qui acceuillera l'action subventionnée</t>
  </si>
  <si>
    <t>Type d'activité reconnue sur le site :</t>
  </si>
  <si>
    <t>Numéro BCE de l'unité d'Etablissement :</t>
  </si>
  <si>
    <t>Numéro de permis d'environnement (ou unique):</t>
  </si>
  <si>
    <t>Code d'enregistrement auprès de l'AFSCA :</t>
  </si>
  <si>
    <t>a examiner si tout ceci pourrait être alimenté (ou non demandé) car lié au numéro de partenaire</t>
  </si>
  <si>
    <r>
      <t xml:space="preserve">Coordonnées de </t>
    </r>
    <r>
      <rPr>
        <u/>
        <sz val="11"/>
        <color theme="1"/>
        <rFont val="Calibri"/>
        <family val="2"/>
        <scheme val="minor"/>
      </rPr>
      <t>l'entité légale</t>
    </r>
    <r>
      <rPr>
        <sz val="11"/>
        <color theme="1"/>
        <rFont val="Calibri"/>
        <family val="2"/>
        <scheme val="minor"/>
      </rPr>
      <t xml:space="preserve"> qui demande l'aide</t>
    </r>
  </si>
  <si>
    <t>oui</t>
  </si>
  <si>
    <t>(dates)</t>
  </si>
  <si>
    <t>Année</t>
  </si>
  <si>
    <t>Employeur</t>
  </si>
  <si>
    <t>(liste // texte)</t>
  </si>
  <si>
    <t>Type (liste)</t>
  </si>
  <si>
    <t>(jj/mm/aaaa)</t>
  </si>
  <si>
    <t>(nombre)</t>
  </si>
  <si>
    <t>(euros)</t>
  </si>
  <si>
    <t>rubrique 4 formulaire EP / IP</t>
  </si>
  <si>
    <t>rubrique 5 EP/IP</t>
  </si>
  <si>
    <t>rubrique 6 formulaire EP/IP</t>
  </si>
  <si>
    <t>Rubrique 6 - EP</t>
  </si>
  <si>
    <t>(années de référence)</t>
  </si>
  <si>
    <t>(nbre/an)</t>
  </si>
  <si>
    <t>(Tonnes/an)</t>
  </si>
  <si>
    <t>(euros HTVA/an)</t>
  </si>
  <si>
    <t>stat au moins pour une espèce …</t>
  </si>
  <si>
    <t>rubrique 7  formulaire EP/IP</t>
  </si>
  <si>
    <t>ba_aucun</t>
  </si>
  <si>
    <t>aucune infrastructure</t>
  </si>
  <si>
    <t>rubrique 8 EP (pas IP)</t>
  </si>
  <si>
    <t>rubrique 9 EP (pas IP)</t>
  </si>
  <si>
    <t>aucuned</t>
  </si>
  <si>
    <t>rubrique 10 EP (8 en IP mais pas utile en IP)</t>
  </si>
  <si>
    <t>rubrique 12 EP (10 en IP mais pas utile en IP)</t>
  </si>
  <si>
    <t>(année de référence)</t>
  </si>
  <si>
    <t>(Tous les montants doivent être exprimés en euros HTVA)</t>
  </si>
  <si>
    <t>PRODUCTIONS</t>
  </si>
  <si>
    <t>CHARGES OPERATIONNELLES AFFECTEES</t>
  </si>
  <si>
    <t>MARGE BRUTE</t>
  </si>
  <si>
    <t>AUTRES PRODUITS DE L'EXPLOITATION</t>
  </si>
  <si>
    <t>CHARGES DE STRUCTURE</t>
  </si>
  <si>
    <t>EXCEDENT BRUT</t>
  </si>
  <si>
    <t>RESULTAT</t>
  </si>
  <si>
    <t>C (TOTAL)</t>
  </si>
  <si>
    <t>P (TOTAL)</t>
  </si>
  <si>
    <t>MB (MB = P - C)</t>
  </si>
  <si>
    <t>E (TOTAL)</t>
  </si>
  <si>
    <t>C11 Oeufs et alevins achetés :</t>
  </si>
  <si>
    <t>C12 Jeunes et adultes achetés :</t>
  </si>
  <si>
    <t>C13 Phytos :</t>
  </si>
  <si>
    <t>C14 Aliments :</t>
  </si>
  <si>
    <t>C15 Frais vétérinaire et produits liés :</t>
  </si>
  <si>
    <t>C16 Travaux par tiers :</t>
  </si>
  <si>
    <t>C7 Autres :</t>
  </si>
  <si>
    <t>E1 Autres :</t>
  </si>
  <si>
    <t>F1 Energie :</t>
  </si>
  <si>
    <t>F2 Eau :</t>
  </si>
  <si>
    <t>F3 Entretien :</t>
  </si>
  <si>
    <t>F4 Frais généraux :</t>
  </si>
  <si>
    <t>F5 Main d'oeuvre salariée :</t>
  </si>
  <si>
    <t>F (TOTAL)</t>
  </si>
  <si>
    <t>EB (EB = MB + E - F)</t>
  </si>
  <si>
    <t>CALCUL DE K1 ET DE K2</t>
  </si>
  <si>
    <t>Mi Taux Net (%)</t>
  </si>
  <si>
    <t>Mt Durée (années)</t>
  </si>
  <si>
    <t>F6 Location - fermage :</t>
  </si>
  <si>
    <t>F8 Taxes et cotisation (hors M.O.) :</t>
  </si>
  <si>
    <t>F7 Autres :</t>
  </si>
  <si>
    <t>Mk Capital :</t>
  </si>
  <si>
    <t>Intérêt (Mk*Mi*(Mt+1)) / 2 (euros)</t>
  </si>
  <si>
    <t>Amortissement Moy./An (euros)</t>
  </si>
  <si>
    <t>Intérêt Moy./An (euros)</t>
  </si>
  <si>
    <t>Ik Capital :</t>
  </si>
  <si>
    <t>Ii Taux Net (%)</t>
  </si>
  <si>
    <t>It Durée (années)</t>
  </si>
  <si>
    <t>Intérêt (Ik*Ii*(It+1)) / 2 (euros)</t>
  </si>
  <si>
    <t>Ca Compta amortissement :</t>
  </si>
  <si>
    <t>Ci Compta interêt :</t>
  </si>
  <si>
    <t>K1 Amortissement annuel moyen (euros)</t>
  </si>
  <si>
    <t>K2 Intérêts nets annuels moyen (euros)</t>
  </si>
  <si>
    <t>R (R = EB - K1 - K2)</t>
  </si>
  <si>
    <t>RU (R / UT)</t>
  </si>
  <si>
    <t>Nombre d'UT (UT) :</t>
  </si>
  <si>
    <t>(Remarques ou calculs appliqués)</t>
  </si>
  <si>
    <t>Potentiel et forces de la production du site :</t>
  </si>
  <si>
    <t>Faiblesse de la production du site :</t>
  </si>
  <si>
    <t>Etapes du plan d'entreprise (texte) :</t>
  </si>
  <si>
    <t>Objectifs du plan d'entreprise (texte) :</t>
  </si>
  <si>
    <t>(jours ouv.)</t>
  </si>
  <si>
    <t>(heures/an)</t>
  </si>
  <si>
    <t>Rubrique 13 et 14 formulaire EP (11 en IP pour force&amp;faibl)</t>
  </si>
  <si>
    <t>Rubrique 15 EP (14 en IP)</t>
  </si>
  <si>
    <t>non</t>
  </si>
  <si>
    <t>crédit</t>
  </si>
  <si>
    <t>type investissement</t>
  </si>
  <si>
    <t>code objectif</t>
  </si>
  <si>
    <t>Filtre sur activité</t>
  </si>
  <si>
    <t>Filtre sur type d'aides</t>
  </si>
  <si>
    <t>protect</t>
  </si>
  <si>
    <t>A ou A&amp;T</t>
  </si>
  <si>
    <t>aides2</t>
  </si>
  <si>
    <t>&lt;-- choix forcé si aides moyens de protection choisie en rub 2</t>
  </si>
  <si>
    <t>aides3</t>
  </si>
  <si>
    <t>&lt;-- choix forcé si aides conversion bio choisie en rub 2</t>
  </si>
  <si>
    <t>prod</t>
  </si>
  <si>
    <t>aides1</t>
  </si>
  <si>
    <t>divprod</t>
  </si>
  <si>
    <t>modern</t>
  </si>
  <si>
    <t>sante</t>
  </si>
  <si>
    <t>envir</t>
  </si>
  <si>
    <t>qualite</t>
  </si>
  <si>
    <t>lagune</t>
  </si>
  <si>
    <t>divrev</t>
  </si>
  <si>
    <t>redh2O</t>
  </si>
  <si>
    <t>recirc</t>
  </si>
  <si>
    <t>A&amp;T ou T</t>
  </si>
  <si>
    <t>trans_env</t>
  </si>
  <si>
    <t>trans_secu</t>
  </si>
  <si>
    <t>trans_nch</t>
  </si>
  <si>
    <t>trans_ssp</t>
  </si>
  <si>
    <t>trans_bio</t>
  </si>
  <si>
    <t>trans_new</t>
  </si>
  <si>
    <t>idem rubrique 15 formulaire EP</t>
  </si>
  <si>
    <t>(intitulé revu svp)</t>
  </si>
  <si>
    <t>attention, si aide conversion bio ou moyens de protection, alors l'investissement est focé (cfr contrainte indiquée en EP)</t>
  </si>
  <si>
    <t>Leasing</t>
  </si>
  <si>
    <t>leas_o</t>
  </si>
  <si>
    <t>leas_n</t>
  </si>
  <si>
    <t>Crédit</t>
  </si>
  <si>
    <t>cred_o</t>
  </si>
  <si>
    <t>cred_n</t>
  </si>
  <si>
    <t>Rubrique accessible et à remplir uniquement si l'aide choise en rubriqe 2 = aide à l'investissement (hors moyens de protection)</t>
  </si>
  <si>
    <t>(ok cela fonctionne ainsi actuiellement sur paconweb)</t>
  </si>
  <si>
    <t>leasing</t>
  </si>
  <si>
    <t>Montant de l'aide régionale maximale octroyée (euros) :</t>
  </si>
  <si>
    <t>Montant total des coûts des investissements admis par la DGO6 dans ce dossier (euros HTVA) :</t>
  </si>
  <si>
    <t>N° de référence auprès de la DGO6 (6 derniers chiffres) :</t>
  </si>
  <si>
    <t>Autres informations que vous jugez utiles d'apporter concernant les chiffres ci-dessus :</t>
  </si>
  <si>
    <t>Identification de l'espèce :</t>
  </si>
  <si>
    <t>S'agit-il de l'espèce principalement visée par les moyens de protection planifiés :</t>
  </si>
  <si>
    <t>Nombre moyen hebdomadaire d'individus de cette espèce visitant le site de production :</t>
  </si>
  <si>
    <t xml:space="preserve">L'exploitation dispose d'une dérogation pour effarouchement (tirs NON létaux) : </t>
  </si>
  <si>
    <t xml:space="preserve">L'exploitation dispose d'une dérogation pour tirs : </t>
  </si>
  <si>
    <t>Nombre d'individus abattables via la dérogation :</t>
  </si>
  <si>
    <t>(nombre/an)</t>
  </si>
  <si>
    <t>Au cours de ces 5 dernières années, la fréquence de visite de cette espèce est-elle globalement en hausse :</t>
  </si>
  <si>
    <t>Volume annuel de production prélevé ou endommagé par cette espèce :</t>
  </si>
  <si>
    <t>(tonnes/an)</t>
  </si>
  <si>
    <t>Estimation du chiffre d'affaires annuel perdu par les actes de cette espèce :</t>
  </si>
  <si>
    <t>(nombre/sem.)</t>
  </si>
  <si>
    <t>Espèce 1</t>
  </si>
  <si>
    <t>Espèce 2</t>
  </si>
  <si>
    <t>Espèce 3</t>
  </si>
  <si>
    <t>Espèce 4</t>
  </si>
  <si>
    <t>Espèce 5</t>
  </si>
  <si>
    <t>Rubrique 12 formulkaire IP</t>
  </si>
  <si>
    <t>Rubrique 13 formulkaire IP</t>
  </si>
  <si>
    <t>Décrivez le matériel et votre méthode d'observation de ces espèces (plage horaire, fréquence, etc) :</t>
  </si>
  <si>
    <t>Pour chaque moyen de protection (y compris effarouchement) présent sur le site d'exploitation, décrivez (a) votre appréciation de leur efficacité respective et (b)  l'ampleur actuelle  de son usage dans l'exploitation (en % ou nombre de bassins):</t>
  </si>
  <si>
    <t xml:space="preserve"> espèce protégée</t>
  </si>
  <si>
    <t>BAL</t>
  </si>
  <si>
    <t>Balbuzard pêcheur</t>
  </si>
  <si>
    <t>CAS</t>
  </si>
  <si>
    <t>COR</t>
  </si>
  <si>
    <t>--&gt; induit réponse attendue (non nulle) sur la distance du dortoir</t>
  </si>
  <si>
    <t>aigr</t>
  </si>
  <si>
    <t>heron</t>
  </si>
  <si>
    <t>Héron cendré</t>
  </si>
  <si>
    <t>LOU</t>
  </si>
  <si>
    <t>un seul T</t>
  </si>
  <si>
    <t>marti</t>
  </si>
  <si>
    <t xml:space="preserve">Martin Pêcheur </t>
  </si>
  <si>
    <t>Espèce directrement visée par les moyens …</t>
  </si>
  <si>
    <t>cible_o</t>
  </si>
  <si>
    <t>cible_n</t>
  </si>
  <si>
    <t>dérogation (tirs non létaux)</t>
  </si>
  <si>
    <t>effa_o</t>
  </si>
  <si>
    <t>effa_n</t>
  </si>
  <si>
    <t>dérogation tirs létaux</t>
  </si>
  <si>
    <t>tue_o</t>
  </si>
  <si>
    <t>&gt;&gt; alors chiffre à préciser</t>
  </si>
  <si>
    <t>tue_n</t>
  </si>
  <si>
    <t>Fréquence visite en hausse</t>
  </si>
  <si>
    <t>hauss</t>
  </si>
  <si>
    <t>hausse de fréquentation</t>
  </si>
  <si>
    <t>baiss</t>
  </si>
  <si>
    <t>baisse des fréquentation</t>
  </si>
  <si>
    <t>stabl</t>
  </si>
  <si>
    <t>fréquentation stable</t>
  </si>
  <si>
    <t>Je souhaiterais qu'une note soit rajoutée en fin de cette rubrique:</t>
  </si>
  <si>
    <t>Veuillez joindre à ce formulaire tous les détails utile pour permettre d'analyser la pertinence des moyens de protection pour lesquels une aide est sollicitée via le présent formulaire (type de moyens, matériaux, nombre / surface, etangs ou bassins concernés).</t>
  </si>
  <si>
    <t>Rubrique accessible et à remplir uniquement si l'aide choise en rubriqe 2 = aide moyens de protection</t>
  </si>
  <si>
    <t>Distance entre l'exploitation et le dortoir de cormorans le plus proche (Km) :</t>
  </si>
  <si>
    <t>Idem que dans la rubrique 12</t>
  </si>
  <si>
    <t>Non, pas prévu et pas dans le e-formulaire</t>
  </si>
  <si>
    <t>Nom de l'espèce….'convertie'</t>
  </si>
  <si>
    <t>idem 'espèce' rubrique 6</t>
  </si>
  <si>
    <t>cycle élevage</t>
  </si>
  <si>
    <t>CYCL1</t>
  </si>
  <si>
    <t>Cycle 1</t>
  </si>
  <si>
    <t>CYCL2</t>
  </si>
  <si>
    <t>Cycle 2</t>
  </si>
  <si>
    <t>compl</t>
  </si>
  <si>
    <t>12m</t>
  </si>
  <si>
    <t>grossissement d'au moins douze mois</t>
  </si>
  <si>
    <t>1m</t>
  </si>
  <si>
    <t>grossissement d'au moins vingt-huit jours</t>
  </si>
  <si>
    <t>7jours</t>
  </si>
  <si>
    <t>dernier stade de vie jusqu’à la récolte</t>
  </si>
  <si>
    <t xml:space="preserve"> type élevage</t>
  </si>
  <si>
    <t>AUTRE</t>
  </si>
  <si>
    <t>Autre</t>
  </si>
  <si>
    <t>Intitulé imprécis, je préfèrerais:</t>
  </si>
  <si>
    <t>TYPE1</t>
  </si>
  <si>
    <t>Type élevage 1</t>
  </si>
  <si>
    <t>Infrastructure sujet à la conversion'</t>
  </si>
  <si>
    <t>TYPE2</t>
  </si>
  <si>
    <t>Type élevage 2</t>
  </si>
  <si>
    <t>idem rubrique 5 (type d'élevage)</t>
  </si>
  <si>
    <t>Présence… élevages traditionnels</t>
  </si>
  <si>
    <t>tradi_o</t>
  </si>
  <si>
    <t>--&gt; induit obligation de renseigner les distances et moyens de séparation</t>
  </si>
  <si>
    <t>tradi_n</t>
  </si>
  <si>
    <t>Présence …en amont</t>
  </si>
  <si>
    <t>am_o</t>
  </si>
  <si>
    <t>--&gt; induit obligation de renseigner la distance % autre exploitation</t>
  </si>
  <si>
    <t>am_n</t>
  </si>
  <si>
    <t>monosexué</t>
  </si>
  <si>
    <t>mono_o</t>
  </si>
  <si>
    <t>--&gt; induit obligation de renseigner technique de tri</t>
  </si>
  <si>
    <t>mono_n</t>
  </si>
  <si>
    <t>souhait d'une note additionnelle dans le formulaire:</t>
  </si>
  <si>
    <t>"Veuillez remplir (et joindre au formulaire) l'inventaire des bassins et étangs suivant le formulaire disponible dans le volet 'mes documents' de votre compte sur PaconWeb"</t>
  </si>
  <si>
    <t>Ampleur du cycle d’élevage pratiqué envers cette production biologique :</t>
  </si>
  <si>
    <t>Poids annuel total visé de la production à l’issue de la conversion (pour l'espèce identifiée) :</t>
  </si>
  <si>
    <t>Type d'infrastructure d'élevage concernée par cette conversion :</t>
  </si>
  <si>
    <t>Précisez la nature du tri opéré pour l'élevage mono-sexué :</t>
  </si>
  <si>
    <t>Cette espèce fera l'objet également d'un élevage traditionnel dans l'exploitation :</t>
  </si>
  <si>
    <t>Si les méthodes d'élevage traditionnelle et Biologiques seront pratiqués dans l'exploitation, précisez  les distances entre les bassins consacrés à ces différents élevages, et les moyens mis en place pour assurer la séparation entre les deux modes d’élevage (y compris concernant l’alimentation en eau des bassins) :</t>
  </si>
  <si>
    <t>Distance au fil de l’eau entre le déversoir de cette exploitation située en amont du même cours d'eau et la prise d’eau de votre exploitation :</t>
  </si>
  <si>
    <t>Existe-il un site de production aquacole en amont du même cours d’eau qui pratique un mode d’élevage non biologique :</t>
  </si>
  <si>
    <t>(km)</t>
  </si>
  <si>
    <t>cycle complet d'élevage (ou écloserie + alvinage)</t>
  </si>
  <si>
    <t>Nom de l'espèce qui fera l’objet de la conversion à la production aquacole biologique :</t>
  </si>
  <si>
    <t>- un rapport de commercialisation indépendant démontrant qu’il existe sur le marché des perspectives bonnes et durables pour les produits d’aquaculture envisagés;</t>
  </si>
  <si>
    <t>Signature et précisions sur les autres documents requis</t>
  </si>
  <si>
    <t>(une version scannée de ces documents, envoyée par email, est suffisante)</t>
  </si>
  <si>
    <t>P12 Chiffre d'affaires total annuel prod. aquacoles :</t>
  </si>
  <si>
    <t>P11 Chiffre d'affaires autres productions de l'unité :</t>
  </si>
  <si>
    <r>
      <t>Date de démarrage de l'engagement à la production biologique liée à la présente demande</t>
    </r>
    <r>
      <rPr>
        <sz val="10"/>
        <color theme="1"/>
        <rFont val="Calibri"/>
        <family val="2"/>
        <scheme val="minor"/>
      </rPr>
      <t xml:space="preserve"> (jj/mm/aaaa)</t>
    </r>
    <r>
      <rPr>
        <sz val="11"/>
        <color theme="1"/>
        <rFont val="Calibri"/>
        <family val="2"/>
        <scheme val="minor"/>
      </rPr>
      <t xml:space="preserve"> :</t>
    </r>
  </si>
  <si>
    <t>- une copie de l'attestation d'enregistrement auprès de la CASS et de l'attestation d'absence de dettes sociales auprès de cette entité et, le cas échéant, une copie des attestations émises par les anciens employeurs.</t>
  </si>
  <si>
    <t>-  si le montant des investissements liés à l'installation est supérieur à 50.000 euros : une étude de faisabilité comportant une évaluation environnementale des opérations (à moins que cette étude environnementale ait été réalisée dans le cadre de l'octroi du permis).</t>
  </si>
  <si>
    <t>aucune</t>
  </si>
  <si>
    <t>Uniquement transformation des produits de la pêche et de l'aquaculture</t>
  </si>
  <si>
    <t>&lt;- (années de référence) -&gt;</t>
  </si>
  <si>
    <t>2% et 7 années sont impiosés</t>
  </si>
  <si>
    <t>L'élevage des spécimens concernés sera-t-il d'une nature mono-sexuée :</t>
  </si>
  <si>
    <t>Grand cormoran</t>
  </si>
  <si>
    <t>date_signature</t>
  </si>
  <si>
    <t>nom_signataire</t>
  </si>
  <si>
    <t>Aide_nature</t>
  </si>
  <si>
    <t>install_type</t>
  </si>
  <si>
    <t>install_date</t>
  </si>
  <si>
    <t>instal_rep_parts_YN</t>
  </si>
  <si>
    <t>instal_parts%</t>
  </si>
  <si>
    <t>instal_rep_type</t>
  </si>
  <si>
    <t>Partenaire_type</t>
  </si>
  <si>
    <t>partenaire_num</t>
  </si>
  <si>
    <t>Partenaire_type_pers</t>
  </si>
  <si>
    <t>Partenaire_nom</t>
  </si>
  <si>
    <t>partenaire_forme_juri</t>
  </si>
  <si>
    <t>Partenaire_date_créa</t>
  </si>
  <si>
    <t>partenaire_langue</t>
  </si>
  <si>
    <t>Partenaire_rue</t>
  </si>
  <si>
    <t>partenaire_rue_num</t>
  </si>
  <si>
    <t>partenaire_pays</t>
  </si>
  <si>
    <t>partenaire_tel</t>
  </si>
  <si>
    <t>partenaire_gsm</t>
  </si>
  <si>
    <t>partenaire_fax</t>
  </si>
  <si>
    <t>partenaire_email</t>
  </si>
  <si>
    <t>partenaire_web</t>
  </si>
  <si>
    <t>Partenaire_iban</t>
  </si>
  <si>
    <t>partenaire_bic</t>
  </si>
  <si>
    <t>partenaire_BCE_entr</t>
  </si>
  <si>
    <t>Upaq_activité</t>
  </si>
  <si>
    <t>Upaq_BCE_unité</t>
  </si>
  <si>
    <t>Upaq_permis</t>
  </si>
  <si>
    <t>Upaq_afsca</t>
  </si>
  <si>
    <t>Upaq_1ere_YN</t>
  </si>
  <si>
    <t>Upaq_staff_année1</t>
  </si>
  <si>
    <t>année1_Nbr_mascu</t>
  </si>
  <si>
    <t>année1_nbr_fem</t>
  </si>
  <si>
    <t>année1_ETPmasc</t>
  </si>
  <si>
    <t>année1_ETPfem</t>
  </si>
  <si>
    <t>Upaq_staff_année2</t>
  </si>
  <si>
    <t>année2_Nbr_mascu</t>
  </si>
  <si>
    <t>année2_nbr_fem</t>
  </si>
  <si>
    <t>année2_ETPmasc</t>
  </si>
  <si>
    <t>année2_ETPfem</t>
  </si>
  <si>
    <t>partenaire_cp&amp;localité</t>
  </si>
  <si>
    <t xml:space="preserve">Rubrique 2 EP = rubrique 1 IP </t>
  </si>
  <si>
    <t>CESS obtenus à l'issue d'un enseignement à orientation aquacole</t>
  </si>
  <si>
    <t xml:space="preserve">CESS obtenus à l'issue d'un enseignement à orientation agricole </t>
  </si>
  <si>
    <t xml:space="preserve">CESS obtenus à l'issue d'un enseignement hors orientation agricole ou aquacole </t>
  </si>
  <si>
    <t>Diplôme de l'enseignement supérieur, de type court ou long, d'une orientation agricole</t>
  </si>
  <si>
    <t>Diplôme universitaire d'une orientation non agronomique</t>
  </si>
  <si>
    <r>
      <t xml:space="preserve">Formation exploitant agricole - Communauté germanophone ou flamande </t>
    </r>
    <r>
      <rPr>
        <strike/>
        <sz val="11"/>
        <color theme="0" tint="-0.14999847407452621"/>
        <rFont val="Calibri"/>
        <family val="2"/>
        <scheme val="minor"/>
      </rPr>
      <t>allemand</t>
    </r>
  </si>
  <si>
    <t>Cours de 150 h dans une orientation agronomique</t>
  </si>
  <si>
    <t xml:space="preserve">--&gt; le choix opéré induit une contrainte sur fenetres additionnelles qui s'ouvrent </t>
  </si>
  <si>
    <r>
      <t>Chargeur compact/Nettoyeur</t>
    </r>
    <r>
      <rPr>
        <strike/>
        <sz val="11"/>
        <color theme="0" tint="-0.14999847407452621"/>
        <rFont val="Calibri"/>
        <family val="2"/>
        <scheme val="minor"/>
      </rPr>
      <t xml:space="preserve"> d'étable</t>
    </r>
  </si>
  <si>
    <t>Type d'investissement</t>
  </si>
  <si>
    <t>classificartion des emprunts % à la durée</t>
  </si>
  <si>
    <t>Castor européen</t>
  </si>
  <si>
    <t>Grande aigrette</t>
  </si>
  <si>
    <t>Loutre commune</t>
  </si>
  <si>
    <t>(BE+14 car.)</t>
  </si>
  <si>
    <t>Mobilier (outils, etc)</t>
  </si>
  <si>
    <t>compta (inéligibles)</t>
  </si>
  <si>
    <t>IMMOBILIER</t>
  </si>
  <si>
    <t xml:space="preserve">MOBILIER </t>
  </si>
  <si>
    <t>inéligible (compta)</t>
  </si>
  <si>
    <t>classification</t>
  </si>
  <si>
    <t>Montant initial de emprunt (euros) :</t>
  </si>
  <si>
    <t>Capital remboursé, par an, à l'origine du plan (euros) :</t>
  </si>
  <si>
    <t>Intérêts payés, par an, à l'origine du plan (euros) :</t>
  </si>
  <si>
    <t>Capital remboursé, par an, à la fin du plan (euros) :</t>
  </si>
  <si>
    <t>Intérêts payés, par an, à la fin du plan (euros) :</t>
  </si>
  <si>
    <t>IMMOBILIER -capital et intérêt classifiés</t>
  </si>
  <si>
    <t>MOBILIER -capital et intérêt classifiés</t>
  </si>
  <si>
    <t>Amortissement Moy./An (k/t)(euros)</t>
  </si>
  <si>
    <t>Intérêt Moy./An (i/t)(euros)</t>
  </si>
  <si>
    <t>Pièces additionnelles requises …</t>
  </si>
  <si>
    <t>1ère unité aquacole d'un entrepreneur entrant dans le secteur :</t>
  </si>
  <si>
    <t>(10 chiffres)</t>
  </si>
  <si>
    <t>- à défaut d'un diplôme suffisant, une copie des attestations émises par les anciens employeurs.</t>
  </si>
  <si>
    <t>- statut de l’entreprise (si personne morale) et, dans le cas d'une installation par reprise, une copie du registre des parts ou de la convention de reprise</t>
  </si>
  <si>
    <t>- une copie d'un écrit démontrant que le demandeur a entamé les démarches de certification auprès d'un certificateur indépendant.</t>
  </si>
  <si>
    <r>
      <t xml:space="preserve">Coût total estimé 
</t>
    </r>
    <r>
      <rPr>
        <sz val="10"/>
        <color theme="1"/>
        <rFont val="Calibri"/>
        <family val="2"/>
        <scheme val="minor"/>
      </rPr>
      <t>(euros HTVA)</t>
    </r>
    <r>
      <rPr>
        <sz val="11"/>
        <color theme="1"/>
        <rFont val="Calibri"/>
        <family val="2"/>
        <scheme val="minor"/>
      </rPr>
      <t xml:space="preserve"> :</t>
    </r>
  </si>
  <si>
    <t>- le plan d'entreprise (contenu allégé si l'aide sollicitée n'est pas liée à l'installation) ;</t>
  </si>
  <si>
    <r>
      <t xml:space="preserve">Pièces à joindre </t>
    </r>
    <r>
      <rPr>
        <b/>
        <u/>
        <sz val="11"/>
        <color theme="1"/>
        <rFont val="Calibri"/>
        <family val="2"/>
        <scheme val="minor"/>
      </rPr>
      <t>dans tous les cas</t>
    </r>
    <r>
      <rPr>
        <sz val="11"/>
        <color theme="1"/>
        <rFont val="Calibri"/>
        <family val="2"/>
        <scheme val="minor"/>
      </rPr>
      <t>:</t>
    </r>
  </si>
  <si>
    <t>- Un plan d'entreprise adapté à l'installation (voir spécificités fixées dans la législation wallonne).</t>
  </si>
  <si>
    <t xml:space="preserve">Immobiler </t>
  </si>
  <si>
    <t>vérifier calcul</t>
  </si>
  <si>
    <t>autredi</t>
  </si>
  <si>
    <t>autredm</t>
  </si>
  <si>
    <t>autre dette liée à de l'IMMOBILIER</t>
  </si>
  <si>
    <t xml:space="preserve">autre dette liée à du MOBILIER </t>
  </si>
  <si>
    <t>AUCUNE dette sur plus d'un an</t>
  </si>
  <si>
    <t>en cours origine plan</t>
  </si>
  <si>
    <t>en cours fin plan</t>
  </si>
  <si>
    <t>Dates de démarrage et de fin d'investissement autorisée par la DGO6 (jj/mm/aaaa - jj/mm/aaaa) :</t>
  </si>
  <si>
    <t>MOBILIER</t>
  </si>
  <si>
    <t>Chargeur compact/Nettoyeur</t>
  </si>
  <si>
    <t>Date opération cofinancée</t>
  </si>
  <si>
    <t>M.53 - Aide à la conversion à la production aquacole Biologique</t>
  </si>
  <si>
    <t>M.52 - Aide à l'installation d'une première exploitation aquacole</t>
  </si>
  <si>
    <t>ai-investT</t>
  </si>
  <si>
    <t>IMMOBILIER?</t>
  </si>
  <si>
    <r>
      <rPr>
        <b/>
        <sz val="11"/>
        <color theme="0" tint="-0.14999847407452621"/>
        <rFont val="Book Antiqua"/>
        <family val="1"/>
      </rPr>
      <t>CHOIX IMPOSSIBLE en EP mais possible en IP (sera forcé en IP pour celui qui demande l'aide pour la converion)</t>
    </r>
    <r>
      <rPr>
        <sz val="11"/>
        <color theme="1"/>
        <rFont val="Book Antiqua"/>
        <family val="1"/>
      </rPr>
      <t/>
    </r>
  </si>
  <si>
    <r>
      <t xml:space="preserve">- A moins qu'il n'ait été déjà transmis avec le formulaire d'enregistrement au SIGEC, veuillez joindre à la présente demande </t>
    </r>
    <r>
      <rPr>
        <b/>
        <sz val="11"/>
        <color theme="1"/>
        <rFont val="Calibri"/>
        <family val="2"/>
        <scheme val="minor"/>
      </rPr>
      <t>une copie du permis d'exploiter (permis d'environnement ou permis unique</t>
    </r>
    <r>
      <rPr>
        <sz val="11"/>
        <color theme="1"/>
        <rFont val="Calibri"/>
        <family val="2"/>
        <scheme val="minor"/>
      </rPr>
      <t>) de l'unité d'établissement concernée. Si votre demande porte sur des investissements qui requierent un permis , selon la législation en vigueur, prenez soin de joindre ce permis également.</t>
    </r>
  </si>
  <si>
    <t>(si mesure 48b)</t>
  </si>
  <si>
    <t>(si mesure 52)</t>
  </si>
  <si>
    <t>(si mesure 53)</t>
  </si>
  <si>
    <r>
      <rPr>
        <b/>
        <u/>
        <sz val="10"/>
        <rFont val="Calibri"/>
        <family val="2"/>
        <scheme val="minor"/>
      </rPr>
      <t>Médiateur de la Région wallonne :</t>
    </r>
    <r>
      <rPr>
        <sz val="5"/>
        <rFont val="Calibri"/>
        <family val="2"/>
        <scheme val="minor"/>
      </rPr>
      <t xml:space="preserve">
</t>
    </r>
    <r>
      <rPr>
        <sz val="10"/>
        <rFont val="Calibri"/>
        <family val="2"/>
        <scheme val="minor"/>
      </rPr>
      <t>Toute personne physique ou morale qui estime, à l’occasion d’une affaire la concernant, qu’une autorité administrative régionale wallonne n’a pas agi conformément à la mission de service public qu’elle doit assurer, peut introduire une réclamation individuelle auprès du médiateur de la Région wallonne, par téléphone (0800-19199), par fax (081/32 19 00), par courrier électronique (courrier@le-mediateur.be),  par courrier postal ou sur place, (différents points de contacts au travers de la Wallonie). Le site web www.le-mediateur.be  renseigne les modalités qui s’offrent aux citoyens. La démarche est gratuite.</t>
    </r>
    <r>
      <rPr>
        <sz val="5"/>
        <rFont val="Calibri"/>
        <family val="2"/>
        <scheme val="minor"/>
      </rPr>
      <t xml:space="preserve">     
</t>
    </r>
    <r>
      <rPr>
        <sz val="10"/>
        <rFont val="Calibri"/>
        <family val="2"/>
        <scheme val="minor"/>
      </rPr>
      <t>Pour être recevable, une réclamation doit satisfaire aux conditions suivantes : • La réclamation doit être individuelle (les pétitions ne sont pas acceptées); • Elle peut être introduite en français ou en allemand ; • Elle doit contenir au minimum vos coordonnées, la description de la situation qui amène la réclamation et les démarches déjà entreprises ; • L'objet de la demande concerne une administration régionale wallonne ou communautaire de la Fédération Wallonie-Bruxelles ; • Une démarche préalable a été entreprises auprès de l'administration concernée ; • Le litige ne fait pas l'objet d'une procédure juridictionnelle ; • La réclamation est introduite auprès du service du Médiateur au plus tard un an après les faits.</t>
    </r>
  </si>
  <si>
    <r>
      <t xml:space="preserve">Veuillez vous référer à la </t>
    </r>
    <r>
      <rPr>
        <b/>
        <sz val="11"/>
        <color theme="1"/>
        <rFont val="Calibri"/>
        <family val="2"/>
        <scheme val="minor"/>
      </rPr>
      <t>législation en vigeur</t>
    </r>
    <r>
      <rPr>
        <sz val="11"/>
        <color theme="1"/>
        <rFont val="Calibri"/>
        <family val="2"/>
        <scheme val="minor"/>
      </rPr>
      <t xml:space="preserve"> pour une information complète des règles et conditions applicables:</t>
    </r>
  </si>
  <si>
    <t>Type de partenaire engeristré au SIGEC* :</t>
  </si>
  <si>
    <t>Numéro de partenaire enregistré au SIGEC* :</t>
  </si>
  <si>
    <t>(* Si déjà enregistré sinon joindre le formulaire d'enregistrement SIGEC complété et signé)</t>
  </si>
  <si>
    <t xml:space="preserve">Si les investissements cités ci-dessus ont fait l'objet d'un octroi d'une aide via le régime des incitants régionaux (décrêt du 11 mars 2004), précisez la référence du dossier du SPW-EER (anciennement DGO6) : </t>
  </si>
  <si>
    <r>
      <t xml:space="preserve">Usage d'un crédit 
</t>
    </r>
    <r>
      <rPr>
        <sz val="10"/>
        <color theme="1"/>
        <rFont val="Calibri"/>
        <family val="2"/>
        <scheme val="minor"/>
      </rPr>
      <t>(liste)</t>
    </r>
    <r>
      <rPr>
        <sz val="11"/>
        <color theme="1"/>
        <rFont val="Calibri"/>
        <family val="2"/>
        <scheme val="minor"/>
      </rPr>
      <t xml:space="preserve"> :</t>
    </r>
  </si>
  <si>
    <t>M.48.a - Aide à l'investissement aquacole (hors installation et hors moyens de protection contre les espèces protégées)</t>
  </si>
  <si>
    <t>Année de démarrage de l'action (*) :</t>
  </si>
  <si>
    <t>OUI</t>
  </si>
  <si>
    <r>
      <t xml:space="preserve">Montant des </t>
    </r>
    <r>
      <rPr>
        <b/>
        <i/>
        <u/>
        <sz val="11"/>
        <rFont val="Calibri"/>
        <family val="2"/>
        <scheme val="minor"/>
      </rPr>
      <t>dépenses</t>
    </r>
    <r>
      <rPr>
        <b/>
        <i/>
        <sz val="11"/>
        <rFont val="Calibri"/>
        <family val="2"/>
        <scheme val="minor"/>
      </rPr>
      <t xml:space="preserve"> à partir desquelles l'aide sera calculée (€) (*)</t>
    </r>
  </si>
  <si>
    <t>Nombre de salariés masculins :</t>
  </si>
  <si>
    <t>Nombre de  salariés féminins :</t>
  </si>
  <si>
    <t>Nombre d'équivalants temps plein féminins :</t>
  </si>
  <si>
    <t>Nombre d'équivalants temps plein masculins :</t>
  </si>
  <si>
    <t>M.53 - Aide conversion Biologique</t>
  </si>
  <si>
    <t xml:space="preserve">M.48.a - Aide invest. aquacole </t>
  </si>
  <si>
    <t>M.52 - Aide installation aquacole</t>
  </si>
  <si>
    <t>M.69 - Aide à l'investissement en transformation</t>
  </si>
  <si>
    <t>M.69 - Aide invest. transformation</t>
  </si>
  <si>
    <t>New V5</t>
  </si>
  <si>
    <t>M.48.b - Aide pour des moyens de protection contre les espèces protégées</t>
  </si>
  <si>
    <t>(si mesure 48a )</t>
  </si>
  <si>
    <t>(si mesure 69)</t>
  </si>
  <si>
    <r>
      <rPr>
        <b/>
        <sz val="11"/>
        <color theme="1"/>
        <rFont val="Calibri"/>
        <family val="2"/>
        <scheme val="minor"/>
      </rPr>
      <t>Code(s) de référence</t>
    </r>
    <r>
      <rPr>
        <sz val="11"/>
        <color theme="1"/>
        <rFont val="Calibri"/>
        <family val="2"/>
        <scheme val="minor"/>
      </rPr>
      <t xml:space="preserve"> attribué(s) à la présente demande par les services compétents du SPW :</t>
    </r>
  </si>
  <si>
    <t>Identification de l'ENTITÉ LÉGALE qui sollicite l'aide</t>
  </si>
  <si>
    <t>année démarrage MULTI-demandes</t>
  </si>
  <si>
    <t>Formations diplômantes</t>
  </si>
  <si>
    <t>Diplômes (liste)</t>
  </si>
  <si>
    <t>Année de fin (nombre)</t>
  </si>
  <si>
    <t>Formation (liste)</t>
  </si>
  <si>
    <t>Formation post scolaire :</t>
  </si>
  <si>
    <t>1.</t>
  </si>
  <si>
    <t>2.</t>
  </si>
  <si>
    <t>3.</t>
  </si>
  <si>
    <t>Expérience professionnelle</t>
  </si>
  <si>
    <t>4.</t>
  </si>
  <si>
    <t>5.</t>
  </si>
  <si>
    <t>Description et statut du poste 1:</t>
  </si>
  <si>
    <t>Dates de début et de fin du poste 1:</t>
  </si>
  <si>
    <t>Description et statut du poste 2:</t>
  </si>
  <si>
    <t>Dates de début et de fin du poste 2:</t>
  </si>
  <si>
    <t>Description et statut du poste 3:</t>
  </si>
  <si>
    <t>Dates de début et de fin du poste 3:</t>
  </si>
  <si>
    <t>Description et statut du poste 4:</t>
  </si>
  <si>
    <t>Dates de début et de fin du poste 4:</t>
  </si>
  <si>
    <t>Description et statut du poste 5:</t>
  </si>
  <si>
    <t>Dates de début et de fin du poste 5:</t>
  </si>
  <si>
    <t>Stages</t>
  </si>
  <si>
    <t>Année, type et durée du stage 1 :</t>
  </si>
  <si>
    <t>Description du stage 1 :</t>
  </si>
  <si>
    <t>Année, type et durée du stage 2 :</t>
  </si>
  <si>
    <t>Description du stage 2 :</t>
  </si>
  <si>
    <t>Activités hors du site d'exploitation aquacole</t>
  </si>
  <si>
    <t>Pour l'année d'origine du plan</t>
  </si>
  <si>
    <t xml:space="preserve">Année, employeur et nombre d'heures/an </t>
  </si>
  <si>
    <t>Statut social et fonction</t>
  </si>
  <si>
    <t>Pour l'année de fin du plan";"")</t>
  </si>
  <si>
    <t>Année, employeur et nombre d'heures/an</t>
  </si>
  <si>
    <t>Répartition des revenus (€) annuels de la PERSONNE PHYSIQUE qui s'installe</t>
  </si>
  <si>
    <t>Pour l'année de fin du plan</t>
  </si>
  <si>
    <t>Revenus issus d'activités dans le site d'exploitation aquacole</t>
  </si>
  <si>
    <t xml:space="preserve">   activités annexes :</t>
  </si>
  <si>
    <t xml:space="preserve">   activités d'aquac. et transf. :</t>
  </si>
  <si>
    <t>Revenus issus d'activités hors du site d'exploitation aquacole</t>
  </si>
  <si>
    <t xml:space="preserve">   activités hors site :</t>
  </si>
  <si>
    <t xml:space="preserve">   Total des revenus annuels brut</t>
  </si>
  <si>
    <t>(*) Veillez à préciser notamment si l'investissement répond à un objectif particulièrement soutenu par le PwSCP 2014-2020, permettant le cas échéant de bénéficier d'un taux d'aide supérieur.")
      (voir base légale wallonne pour détails)</t>
  </si>
  <si>
    <r>
      <t xml:space="preserve">Achat en leasing 
</t>
    </r>
    <r>
      <rPr>
        <sz val="10"/>
        <color theme="1"/>
        <rFont val="Calibri"/>
        <family val="2"/>
        <scheme val="minor"/>
      </rPr>
      <t>(liste)</t>
    </r>
    <r>
      <rPr>
        <sz val="11"/>
        <color theme="1"/>
        <rFont val="Calibri"/>
        <family val="2"/>
        <scheme val="minor"/>
      </rPr>
      <t xml:space="preserve"> :</t>
    </r>
  </si>
  <si>
    <t xml:space="preserve">M.48.b - Aide moyens de protection </t>
  </si>
  <si>
    <r>
      <rPr>
        <b/>
        <sz val="11"/>
        <color theme="1"/>
        <rFont val="Calibri"/>
        <family val="2"/>
        <scheme val="minor"/>
      </rPr>
      <t>Nature</t>
    </r>
    <r>
      <rPr>
        <sz val="11"/>
        <color theme="1"/>
        <rFont val="Calibri"/>
        <family val="2"/>
        <scheme val="minor"/>
      </rPr>
      <t xml:space="preserve"> d'investissement (liste) :</t>
    </r>
  </si>
  <si>
    <r>
      <rPr>
        <b/>
        <sz val="11"/>
        <color theme="1"/>
        <rFont val="Calibri"/>
        <family val="2"/>
        <scheme val="minor"/>
      </rPr>
      <t>Objectif</t>
    </r>
    <r>
      <rPr>
        <sz val="11"/>
        <color theme="1"/>
        <rFont val="Calibri"/>
        <family val="2"/>
        <scheme val="minor"/>
      </rPr>
      <t xml:space="preserve"> principal de l'investissement (liste) :</t>
    </r>
  </si>
  <si>
    <r>
      <rPr>
        <b/>
        <sz val="11"/>
        <rFont val="Calibri"/>
        <family val="2"/>
        <scheme val="minor"/>
      </rPr>
      <t>Descriptif</t>
    </r>
    <r>
      <rPr>
        <sz val="11"/>
        <rFont val="Calibri"/>
        <family val="2"/>
        <scheme val="minor"/>
      </rPr>
      <t xml:space="preserve"> de l'investissement (texte) (*) :</t>
    </r>
  </si>
  <si>
    <r>
      <t>Nature de l'</t>
    </r>
    <r>
      <rPr>
        <b/>
        <sz val="11"/>
        <rFont val="Calibri"/>
        <family val="2"/>
        <scheme val="minor"/>
      </rPr>
      <t>aide sollicitée</t>
    </r>
    <r>
      <rPr>
        <sz val="11"/>
        <rFont val="Calibri"/>
        <family val="2"/>
        <scheme val="minor"/>
      </rPr>
      <t xml:space="preserve"> envers cet investiss. (liste) :</t>
    </r>
  </si>
  <si>
    <t>Année de démarrage prévue (aaaa):</t>
  </si>
  <si>
    <t>test objectif et nature sur moyens protection</t>
  </si>
  <si>
    <t>test objectif sur transformation</t>
  </si>
  <si>
    <t>test objectif sur production</t>
  </si>
  <si>
    <t>années invest</t>
  </si>
  <si>
    <t>années moyens</t>
  </si>
  <si>
    <t>années install</t>
  </si>
  <si>
    <t>années transfo</t>
  </si>
  <si>
    <r>
      <t xml:space="preserve">Indiquez les </t>
    </r>
    <r>
      <rPr>
        <b/>
        <u/>
        <sz val="12"/>
        <color rgb="FF7030A0"/>
        <rFont val="Calibri"/>
        <family val="2"/>
        <scheme val="minor"/>
      </rPr>
      <t>natures d'aides concernées (ou non) par la présente demande</t>
    </r>
    <r>
      <rPr>
        <b/>
        <sz val="12"/>
        <color rgb="FF7030A0"/>
        <rFont val="Calibri"/>
        <family val="2"/>
        <scheme val="minor"/>
      </rPr>
      <t xml:space="preserve"> :</t>
    </r>
  </si>
  <si>
    <t>Aquaculture : conversion à une production biologique (régime d'aide spécifique)</t>
  </si>
  <si>
    <t>Aquaculture :  protéger les exploitations contre les espèces protégées (régime d'aide spécifique)</t>
  </si>
  <si>
    <t>Aquaculture : investissements productifs en aquaculture</t>
  </si>
  <si>
    <t>Aquaculture : diversifier la production aquacole et les espèces élevées</t>
  </si>
  <si>
    <t>Aquaculture : moderniser les unités aquacoles, y compris les conditions de travail et de sécurité des travailleurs aquacoles</t>
  </si>
  <si>
    <t>Aquaculture : améliorer la santé et le bien-être des animaux</t>
  </si>
  <si>
    <t>Aquaculture : réduire l’impact négatif (ou renforcer les effets positifs) sur l’environnement et une utilisation plus efficace des ressources</t>
  </si>
  <si>
    <t>Aquaculture : améliorer la qualité des produits de l’aquaculture ou à les valoriser</t>
  </si>
  <si>
    <t>Aquaculture : restaurer des lagunes ou des bassins aquacoles existants grâce à l’élimination du limon (ou prévenir la déposition du limon);</t>
  </si>
  <si>
    <t>Aquaculture : diversifier les revenus des entreprises aquacoles par le développement d’activités complémentaires liées aux activités commerciales aquacoles de base (y compris le tourisme de la pêche à la ligne, les services environnementaux liés à l’aquaculture et les activités pédagogiques portant sur l’aquaculture).</t>
  </si>
  <si>
    <t>Aquaculture : réduire substantiellement l’incidence des entreprises aquacoles sur l’utilisation et la qualité des eaux</t>
  </si>
  <si>
    <t>Aquaculture : via des systèmes de recirculation, limiter fortement la quantité d'eau utilisée (circuits dits 'fermés').</t>
  </si>
  <si>
    <t>Transformation : diminuer les incidences sur l'environnement (y compris développement de circuits courts et le traitement des déchets) ;</t>
  </si>
  <si>
    <t>Transformation : améliorer la sécurité, l'hygiène, la santé et les conditions de travail</t>
  </si>
  <si>
    <t>Transformation : transformer les captures de poissons commerciaux qui ne peuvent pas être destinés à la consommation humaine</t>
  </si>
  <si>
    <t>Transformation : transformer des sous-produits résultant des principales activités de transformation</t>
  </si>
  <si>
    <t>Transformation : transformer de produits d'aquaculture biologique</t>
  </si>
  <si>
    <t>Transformation : créer des produits, des processus ou des systèmes de gestion et d’organisation nouveaux ou meilleurs.</t>
  </si>
  <si>
    <r>
      <t xml:space="preserve">Si la </t>
    </r>
    <r>
      <rPr>
        <b/>
        <sz val="11"/>
        <color theme="1"/>
        <rFont val="Calibri"/>
        <family val="2"/>
        <scheme val="minor"/>
      </rPr>
      <t>demande</t>
    </r>
    <r>
      <rPr>
        <sz val="11"/>
        <color theme="1"/>
        <rFont val="Calibri"/>
        <family val="2"/>
        <scheme val="minor"/>
      </rPr>
      <t xml:space="preserve"> porte sur </t>
    </r>
    <r>
      <rPr>
        <b/>
        <sz val="11"/>
        <color theme="1"/>
        <rFont val="Calibri"/>
        <family val="2"/>
        <scheme val="minor"/>
      </rPr>
      <t>la</t>
    </r>
    <r>
      <rPr>
        <b/>
        <u/>
        <sz val="11"/>
        <color theme="1"/>
        <rFont val="Calibri"/>
        <family val="2"/>
        <scheme val="minor"/>
      </rPr>
      <t xml:space="preserve"> conversion à la production aquacole biologique</t>
    </r>
    <r>
      <rPr>
        <u/>
        <sz val="11"/>
        <color theme="1"/>
        <rFont val="Calibri"/>
        <family val="2"/>
        <scheme val="minor"/>
      </rPr>
      <t xml:space="preserve"> </t>
    </r>
    <r>
      <rPr>
        <sz val="11"/>
        <color theme="1"/>
        <rFont val="Calibri"/>
        <family val="2"/>
        <scheme val="minor"/>
      </rPr>
      <t>:</t>
    </r>
  </si>
  <si>
    <r>
      <t xml:space="preserve">Si la </t>
    </r>
    <r>
      <rPr>
        <b/>
        <sz val="11"/>
        <color theme="1"/>
        <rFont val="Calibri"/>
        <family val="2"/>
        <scheme val="minor"/>
      </rPr>
      <t>demande</t>
    </r>
    <r>
      <rPr>
        <sz val="11"/>
        <color theme="1"/>
        <rFont val="Calibri"/>
        <family val="2"/>
        <scheme val="minor"/>
      </rPr>
      <t xml:space="preserve"> porte sur </t>
    </r>
    <r>
      <rPr>
        <b/>
        <sz val="11"/>
        <color theme="1"/>
        <rFont val="Calibri"/>
        <family val="2"/>
        <scheme val="minor"/>
      </rPr>
      <t>l'</t>
    </r>
    <r>
      <rPr>
        <b/>
        <u/>
        <sz val="11"/>
        <color theme="1"/>
        <rFont val="Calibri"/>
        <family val="2"/>
        <scheme val="minor"/>
      </rPr>
      <t>installation d'une 1ère exploitation aquacole</t>
    </r>
    <r>
      <rPr>
        <u/>
        <sz val="11"/>
        <color theme="1"/>
        <rFont val="Calibri"/>
        <family val="2"/>
        <scheme val="minor"/>
      </rPr>
      <t xml:space="preserve"> </t>
    </r>
    <r>
      <rPr>
        <sz val="11"/>
        <color theme="1"/>
        <rFont val="Calibri"/>
        <family val="2"/>
        <scheme val="minor"/>
      </rPr>
      <t>:</t>
    </r>
  </si>
  <si>
    <r>
      <rPr>
        <b/>
        <sz val="11"/>
        <color theme="1"/>
        <rFont val="Calibri"/>
        <family val="2"/>
        <scheme val="minor"/>
      </rPr>
      <t>Le présent formulaire original</t>
    </r>
    <r>
      <rPr>
        <sz val="11"/>
        <color theme="1"/>
        <rFont val="Calibri"/>
        <family val="2"/>
        <scheme val="minor"/>
      </rPr>
      <t xml:space="preserve"> et les documents annexes requis doivent être </t>
    </r>
    <r>
      <rPr>
        <b/>
        <sz val="11"/>
        <color theme="1"/>
        <rFont val="Calibri"/>
        <family val="2"/>
        <scheme val="minor"/>
      </rPr>
      <t>adressés, par voie postale ordinaire, à</t>
    </r>
    <r>
      <rPr>
        <sz val="11"/>
        <color theme="1"/>
        <rFont val="Calibri"/>
        <family val="2"/>
        <scheme val="minor"/>
      </rPr>
      <t xml:space="preserve"> :</t>
    </r>
  </si>
  <si>
    <r>
      <t xml:space="preserve">
Service Public de Wallonie,
Mde Anne DETHY, Directrice, Direction des Programmes européens,
14 Chaussée de Louvain, B-5000 Namur
Les documents électroniques doivent être envoyés à l'adresse </t>
    </r>
    <r>
      <rPr>
        <b/>
        <i/>
        <u/>
        <sz val="11"/>
        <color rgb="FF0070C0"/>
        <rFont val="Calibri"/>
        <family val="2"/>
        <scheme val="minor"/>
      </rPr>
      <t>feamp.dgarne@spw.wallonie.be</t>
    </r>
  </si>
  <si>
    <t>Indicateur réception D14</t>
  </si>
  <si>
    <t>Code Partenaire SIGeC attribué à votre exploitation :
(propre à l'unité d'établissement concernée par la présente demande)</t>
  </si>
  <si>
    <t>(liste déroulante)</t>
  </si>
  <si>
    <t>(nombre entier)</t>
  </si>
  <si>
    <t>(*) Ces données seront automatiquement recopiées ici (à partir des données encodées dans les autres feuilles du présent formulaire), en guise de synthèse.</t>
  </si>
  <si>
    <r>
      <t>Signature pour soumission du présent formulaire de demande d'aide (</t>
    </r>
    <r>
      <rPr>
        <b/>
        <sz val="11"/>
        <color theme="1"/>
        <rFont val="Calibri"/>
        <family val="2"/>
        <scheme val="minor"/>
      </rPr>
      <t>7</t>
    </r>
    <r>
      <rPr>
        <sz val="11"/>
        <color theme="1"/>
        <rFont val="Calibri"/>
        <family val="2"/>
        <scheme val="minor"/>
      </rPr>
      <t xml:space="preserve"> feuilles):</t>
    </r>
  </si>
  <si>
    <r>
      <t xml:space="preserve">- </t>
    </r>
    <r>
      <rPr>
        <u/>
        <sz val="11"/>
        <color theme="1"/>
        <rFont val="Calibri"/>
        <family val="2"/>
        <scheme val="minor"/>
      </rPr>
      <t xml:space="preserve">Pour l'aide à la conversion à la production aquacole biologique : </t>
    </r>
    <r>
      <rPr>
        <sz val="11"/>
        <color theme="1"/>
        <rFont val="Calibri"/>
        <family val="2"/>
        <scheme val="minor"/>
      </rPr>
      <t xml:space="preserve">
</t>
    </r>
    <r>
      <rPr>
        <i/>
        <sz val="11"/>
        <color theme="1"/>
        <rFont val="Calibri"/>
        <family val="2"/>
        <scheme val="minor"/>
      </rPr>
      <t>Arrêté du Gouvernement wallon du 21 février 2019 relatif aux aides à la conversion à la production aquacole biologique, et
son arrêté ministériel d'exécution.</t>
    </r>
    <r>
      <rPr>
        <sz val="11"/>
        <color theme="1"/>
        <rFont val="Calibri"/>
        <family val="2"/>
        <scheme val="minor"/>
      </rPr>
      <t xml:space="preserve">
- </t>
    </r>
    <r>
      <rPr>
        <u/>
        <sz val="11"/>
        <color theme="1"/>
        <rFont val="Calibri"/>
        <family val="2"/>
        <scheme val="minor"/>
      </rPr>
      <t>Pour les aides à l'installation et à l'investissement</t>
    </r>
    <r>
      <rPr>
        <sz val="11"/>
        <color theme="1"/>
        <rFont val="Calibri"/>
        <family val="2"/>
        <scheme val="minor"/>
      </rPr>
      <t xml:space="preserve"> : 
</t>
    </r>
    <r>
      <rPr>
        <i/>
        <sz val="11"/>
        <color theme="1"/>
        <rFont val="Calibri"/>
        <family val="2"/>
        <scheme val="minor"/>
      </rPr>
      <t>A</t>
    </r>
    <r>
      <rPr>
        <i/>
        <sz val="11"/>
        <rFont val="Calibri"/>
        <family val="2"/>
        <scheme val="minor"/>
      </rPr>
      <t>rrêté du Gouvernement wallon du 24 avril 2019 relatif aux aides à l’investissement dans les secteurs de la production aquacole et de la transformation des produits de la pêche et de l’aquaculture, et son arrêté ministériel d'exécution.</t>
    </r>
    <r>
      <rPr>
        <sz val="11"/>
        <color theme="1"/>
        <rFont val="Calibri"/>
        <family val="2"/>
        <scheme val="minor"/>
      </rPr>
      <t xml:space="preserve">
(Rappel du point central d'information : </t>
    </r>
    <r>
      <rPr>
        <b/>
        <i/>
        <u/>
        <sz val="11"/>
        <color rgb="FF0070C0"/>
        <rFont val="Calibri"/>
        <family val="2"/>
        <scheme val="minor"/>
      </rPr>
      <t xml:space="preserve">https://agriculture.wallonie.be/feamp-documents-de-reference </t>
    </r>
    <r>
      <rPr>
        <sz val="11"/>
        <color theme="1"/>
        <rFont val="Calibri"/>
        <family val="2"/>
        <scheme val="minor"/>
      </rPr>
      <t>)</t>
    </r>
  </si>
  <si>
    <t>Total modificat. personnel</t>
  </si>
  <si>
    <t>Nom du représentant légal de l'entité qui soumet la présente demande d'aide :</t>
  </si>
  <si>
    <t xml:space="preserve">Date  : </t>
  </si>
  <si>
    <t>PERSONNEL</t>
  </si>
  <si>
    <r>
      <rPr>
        <b/>
        <u/>
        <sz val="11"/>
        <color rgb="FF7030A0"/>
        <rFont val="Calibri"/>
        <family val="2"/>
        <scheme val="minor"/>
      </rPr>
      <t>Augmentation</t>
    </r>
    <r>
      <rPr>
        <b/>
        <sz val="11"/>
        <rFont val="Calibri"/>
        <family val="2"/>
        <scheme val="minor"/>
      </rPr>
      <t xml:space="preserve"> ou </t>
    </r>
    <r>
      <rPr>
        <b/>
        <u/>
        <sz val="11"/>
        <color rgb="FF7030A0"/>
        <rFont val="Calibri"/>
        <family val="2"/>
        <scheme val="minor"/>
      </rPr>
      <t>diminution</t>
    </r>
    <r>
      <rPr>
        <b/>
        <sz val="11"/>
        <rFont val="Calibri"/>
        <family val="2"/>
        <scheme val="minor"/>
      </rPr>
      <t xml:space="preserve"> (estimée) ou </t>
    </r>
    <r>
      <rPr>
        <b/>
        <u/>
        <sz val="11"/>
        <rFont val="Calibri"/>
        <family val="2"/>
        <scheme val="minor"/>
      </rPr>
      <t>maintien</t>
    </r>
    <r>
      <rPr>
        <b/>
        <sz val="11"/>
        <rFont val="Calibri"/>
        <family val="2"/>
        <scheme val="minor"/>
      </rPr>
      <t xml:space="preserve"> (=0)
           du </t>
    </r>
    <r>
      <rPr>
        <b/>
        <u/>
        <sz val="11"/>
        <rFont val="Calibri"/>
        <family val="2"/>
        <scheme val="minor"/>
      </rPr>
      <t>personnel</t>
    </r>
    <r>
      <rPr>
        <sz val="11"/>
        <rFont val="Calibri"/>
        <family val="2"/>
        <scheme val="minor"/>
      </rPr>
      <t xml:space="preserve">, </t>
    </r>
    <r>
      <rPr>
        <b/>
        <sz val="11"/>
        <color rgb="FF7030A0"/>
        <rFont val="Calibri"/>
        <family val="2"/>
        <scheme val="minor"/>
      </rPr>
      <t xml:space="preserve">induite directement par chaque 
           action pour laquelle une aide est sollicitée </t>
    </r>
    <r>
      <rPr>
        <sz val="11"/>
        <rFont val="Calibri"/>
        <family val="2"/>
        <scheme val="minor"/>
      </rPr>
      <t>:</t>
    </r>
  </si>
  <si>
    <r>
      <rPr>
        <b/>
        <u/>
        <sz val="11"/>
        <color theme="1"/>
        <rFont val="Times New Roman"/>
        <family val="1"/>
      </rPr>
      <t>1ère espèce en volume</t>
    </r>
    <r>
      <rPr>
        <u/>
        <sz val="11"/>
        <color theme="1"/>
        <rFont val="Times New Roman"/>
        <family val="1"/>
      </rPr>
      <t xml:space="preserve"> de la production aquacole ---------&gt;&gt;&gt;</t>
    </r>
  </si>
  <si>
    <t>(*) Il est rappelé que la production effective (nette) d'une exploitation est sa production brute (stocks fin année + ventes durant l'année) diminuée des importations et du stock initial. Dans ce cadre, par facilité, il est présumé que le stock inital et final sont relativement identiques d'une année à la suivante.</t>
  </si>
  <si>
    <t>IMPACT estimé des actions pour lesquelles vous sollicitez un soutien financier</t>
  </si>
  <si>
    <r>
      <rPr>
        <sz val="11"/>
        <color rgb="FF7030A0"/>
        <rFont val="Calibri"/>
        <family val="2"/>
        <scheme val="minor"/>
      </rPr>
      <t>- Révision de l'intitulé de la fenêtre :</t>
    </r>
    <r>
      <rPr>
        <b/>
        <i/>
        <sz val="11"/>
        <color rgb="FF7030A0"/>
        <rFont val="Calibri"/>
        <family val="2"/>
        <scheme val="minor"/>
      </rPr>
      <t xml:space="preserve"> "Infrastructure actuelle de l'exploitation aquacole"</t>
    </r>
  </si>
  <si>
    <r>
      <t>- rajouter dans l'encadré 'Etangs' la question 't</t>
    </r>
    <r>
      <rPr>
        <b/>
        <i/>
        <sz val="11"/>
        <color rgb="FF7030A0"/>
        <rFont val="Calibri"/>
        <family val="2"/>
        <scheme val="minor"/>
      </rPr>
      <t>aux de recirculation de l'eau (%)</t>
    </r>
    <r>
      <rPr>
        <sz val="11"/>
        <color rgb="FF7030A0"/>
        <rFont val="Calibri"/>
        <family val="2"/>
        <scheme val="minor"/>
      </rPr>
      <t>'</t>
    </r>
  </si>
  <si>
    <t>Pour l'espèce sélectionnée :</t>
  </si>
  <si>
    <t>autres vairons</t>
  </si>
  <si>
    <r>
      <rPr>
        <b/>
        <sz val="11"/>
        <color theme="1"/>
        <rFont val="Times New Roman"/>
        <family val="1"/>
      </rPr>
      <t>Evolution</t>
    </r>
    <r>
      <rPr>
        <sz val="11"/>
        <color theme="1"/>
        <rFont val="Times New Roman"/>
        <family val="1"/>
      </rPr>
      <t xml:space="preserve"> du nombre d'œufs/alevins </t>
    </r>
    <r>
      <rPr>
        <b/>
        <sz val="11"/>
        <color theme="1"/>
        <rFont val="Times New Roman"/>
        <family val="1"/>
      </rPr>
      <t>importés</t>
    </r>
    <r>
      <rPr>
        <sz val="11"/>
        <color theme="1"/>
        <rFont val="Times New Roman"/>
        <family val="1"/>
      </rPr>
      <t xml:space="preserve"> (d'un site extérieur à l'entreprise) :</t>
    </r>
  </si>
  <si>
    <r>
      <rPr>
        <b/>
        <sz val="11"/>
        <color theme="1"/>
        <rFont val="Times New Roman"/>
        <family val="1"/>
      </rPr>
      <t>Evolution</t>
    </r>
    <r>
      <rPr>
        <sz val="11"/>
        <color theme="1"/>
        <rFont val="Times New Roman"/>
        <family val="1"/>
      </rPr>
      <t xml:space="preserve"> du nombre d'œufs/alevins </t>
    </r>
    <r>
      <rPr>
        <b/>
        <sz val="11"/>
        <color theme="1"/>
        <rFont val="Times New Roman"/>
        <family val="1"/>
      </rPr>
      <t>produits sur le site</t>
    </r>
    <r>
      <rPr>
        <sz val="11"/>
        <color theme="1"/>
        <rFont val="Times New Roman"/>
        <family val="1"/>
      </rPr>
      <t xml:space="preserve"> :</t>
    </r>
  </si>
  <si>
    <r>
      <rPr>
        <b/>
        <sz val="11"/>
        <color theme="1"/>
        <rFont val="Times New Roman"/>
        <family val="1"/>
      </rPr>
      <t>Evolution</t>
    </r>
    <r>
      <rPr>
        <sz val="11"/>
        <color theme="1"/>
        <rFont val="Times New Roman"/>
        <family val="1"/>
      </rPr>
      <t xml:space="preserve"> du poids des jeunes/adultes </t>
    </r>
    <r>
      <rPr>
        <b/>
        <sz val="11"/>
        <color theme="1"/>
        <rFont val="Times New Roman"/>
        <family val="1"/>
      </rPr>
      <t>importés</t>
    </r>
    <r>
      <rPr>
        <sz val="11"/>
        <color theme="1"/>
        <rFont val="Times New Roman"/>
        <family val="1"/>
      </rPr>
      <t xml:space="preserve"> (d'un site extérieur à l'entreprise) :</t>
    </r>
  </si>
  <si>
    <r>
      <rPr>
        <b/>
        <sz val="11"/>
        <color theme="1"/>
        <rFont val="Times New Roman"/>
        <family val="1"/>
      </rPr>
      <t>Evolution</t>
    </r>
    <r>
      <rPr>
        <sz val="11"/>
        <color theme="1"/>
        <rFont val="Times New Roman"/>
        <family val="1"/>
      </rPr>
      <t xml:space="preserve"> du poids de la </t>
    </r>
    <r>
      <rPr>
        <b/>
        <sz val="11"/>
        <color theme="1"/>
        <rFont val="Times New Roman"/>
        <family val="1"/>
      </rPr>
      <t>production brute (stocks fin année + ventes)</t>
    </r>
    <r>
      <rPr>
        <sz val="11"/>
        <color theme="1"/>
        <rFont val="Times New Roman"/>
        <family val="1"/>
      </rPr>
      <t xml:space="preserve"> des jeunes/adultes</t>
    </r>
    <r>
      <rPr>
        <b/>
        <sz val="11"/>
        <color theme="1"/>
        <rFont val="Times New Roman"/>
        <family val="1"/>
      </rPr>
      <t xml:space="preserve"> </t>
    </r>
    <r>
      <rPr>
        <b/>
        <vertAlign val="superscript"/>
        <sz val="11"/>
        <color theme="1"/>
        <rFont val="Times New Roman"/>
        <family val="1"/>
      </rPr>
      <t>(*)</t>
    </r>
    <r>
      <rPr>
        <sz val="11"/>
        <color theme="1"/>
        <rFont val="Times New Roman"/>
        <family val="1"/>
      </rPr>
      <t xml:space="preserve"> :</t>
    </r>
  </si>
  <si>
    <r>
      <rPr>
        <b/>
        <sz val="11"/>
        <color theme="1"/>
        <rFont val="Times New Roman"/>
        <family val="1"/>
      </rPr>
      <t>Evolution</t>
    </r>
    <r>
      <rPr>
        <sz val="11"/>
        <color theme="1"/>
        <rFont val="Times New Roman"/>
        <family val="1"/>
      </rPr>
      <t xml:space="preserve"> de la valeur brute de la prod. brute annuelle (stocks fin année + ventes) de jeunes/adultes :</t>
    </r>
  </si>
  <si>
    <r>
      <rPr>
        <b/>
        <sz val="11"/>
        <color theme="1"/>
        <rFont val="Times New Roman"/>
        <family val="1"/>
      </rPr>
      <t>Evolution</t>
    </r>
    <r>
      <rPr>
        <sz val="11"/>
        <color theme="1"/>
        <rFont val="Times New Roman"/>
        <family val="1"/>
      </rPr>
      <t xml:space="preserve"> du poids de la production de cette espèce, certifiée Biologique :</t>
    </r>
  </si>
  <si>
    <r>
      <rPr>
        <b/>
        <sz val="11"/>
        <color theme="1"/>
        <rFont val="Times New Roman"/>
        <family val="1"/>
      </rPr>
      <t>Evolution</t>
    </r>
    <r>
      <rPr>
        <sz val="11"/>
        <color theme="1"/>
        <rFont val="Times New Roman"/>
        <family val="1"/>
      </rPr>
      <t xml:space="preserve"> du poids de la production de cette espèce, certifiée (autre que Bio) :</t>
    </r>
  </si>
  <si>
    <r>
      <rPr>
        <b/>
        <sz val="11"/>
        <color theme="1"/>
        <rFont val="Times New Roman"/>
        <family val="1"/>
      </rPr>
      <t>Evolution</t>
    </r>
    <r>
      <rPr>
        <sz val="11"/>
        <color theme="1"/>
        <rFont val="Times New Roman"/>
        <family val="1"/>
      </rPr>
      <t xml:space="preserve"> de la valeur de la production de cette espèce, certifiée (autre que Bio) :</t>
    </r>
  </si>
  <si>
    <r>
      <rPr>
        <b/>
        <sz val="11"/>
        <color theme="1"/>
        <rFont val="Times New Roman"/>
        <family val="1"/>
      </rPr>
      <t>Evolution</t>
    </r>
    <r>
      <rPr>
        <sz val="11"/>
        <color theme="1"/>
        <rFont val="Times New Roman"/>
        <family val="1"/>
      </rPr>
      <t xml:space="preserve"> de la valeur de la production de cette espèce, certifiée Biologique :</t>
    </r>
  </si>
  <si>
    <r>
      <rPr>
        <b/>
        <sz val="11"/>
        <color theme="1"/>
        <rFont val="Times New Roman"/>
        <family val="1"/>
      </rPr>
      <t>Evolution</t>
    </r>
    <r>
      <rPr>
        <sz val="11"/>
        <color theme="1"/>
        <rFont val="Times New Roman"/>
        <family val="1"/>
      </rPr>
      <t xml:space="preserve"> du poids de la production de ces espèces, certifiées Biologique :</t>
    </r>
  </si>
  <si>
    <r>
      <rPr>
        <b/>
        <sz val="11"/>
        <color theme="1"/>
        <rFont val="Times New Roman"/>
        <family val="1"/>
      </rPr>
      <t>Evolution</t>
    </r>
    <r>
      <rPr>
        <sz val="11"/>
        <color theme="1"/>
        <rFont val="Times New Roman"/>
        <family val="1"/>
      </rPr>
      <t xml:space="preserve"> de la valeur de la production de ces espèces, certifiées Biologique :</t>
    </r>
  </si>
  <si>
    <r>
      <rPr>
        <b/>
        <sz val="11"/>
        <color theme="1"/>
        <rFont val="Times New Roman"/>
        <family val="1"/>
      </rPr>
      <t>Evolution</t>
    </r>
    <r>
      <rPr>
        <sz val="11"/>
        <color theme="1"/>
        <rFont val="Times New Roman"/>
        <family val="1"/>
      </rPr>
      <t xml:space="preserve"> du poids de la production de ces espèces, certifiées (autre que Bio) :</t>
    </r>
  </si>
  <si>
    <r>
      <rPr>
        <b/>
        <sz val="11"/>
        <color theme="1"/>
        <rFont val="Times New Roman"/>
        <family val="1"/>
      </rPr>
      <t>Evolution</t>
    </r>
    <r>
      <rPr>
        <sz val="11"/>
        <color theme="1"/>
        <rFont val="Times New Roman"/>
        <family val="1"/>
      </rPr>
      <t xml:space="preserve"> de la valeur de la production de ces espèces, certifiées (autre que Bio) :</t>
    </r>
  </si>
  <si>
    <r>
      <rPr>
        <b/>
        <u/>
        <sz val="11"/>
        <color theme="1"/>
        <rFont val="Times New Roman"/>
        <family val="1"/>
      </rPr>
      <t>Pour l'ensemble des autres espèces de l'exploitation concernée</t>
    </r>
    <r>
      <rPr>
        <sz val="11"/>
        <color theme="1"/>
        <rFont val="Times New Roman"/>
        <family val="1"/>
      </rPr>
      <t xml:space="preserve"> </t>
    </r>
    <r>
      <rPr>
        <u/>
        <sz val="11"/>
        <color theme="1"/>
        <rFont val="Times New Roman"/>
        <family val="1"/>
      </rPr>
      <t>(sinon selectionnez '</t>
    </r>
    <r>
      <rPr>
        <b/>
        <i/>
        <u/>
        <sz val="11"/>
        <color theme="1"/>
        <rFont val="Times New Roman"/>
        <family val="1"/>
      </rPr>
      <t>aucune</t>
    </r>
    <r>
      <rPr>
        <u/>
        <sz val="11"/>
        <color theme="1"/>
        <rFont val="Times New Roman"/>
        <family val="1"/>
      </rPr>
      <t>') --&gt;</t>
    </r>
  </si>
  <si>
    <r>
      <t xml:space="preserve">Le nouveau formulaire (2021) d'enregistrement d'une exploitation aquacole ou de transformation (des produits de la pêche et de l'aquaculture) dans le SIGeC collecte désormais les statistiques de production initialement collectées via le formulaire de demande d'aide(s). </t>
    </r>
    <r>
      <rPr>
        <b/>
        <i/>
        <sz val="11"/>
        <color rgb="FF7030A0"/>
        <rFont val="Calibri"/>
        <family val="2"/>
        <scheme val="minor"/>
      </rPr>
      <t>Il est donc indispensable que ce formulaire SiGeC accompagne la présente demande d'aide</t>
    </r>
    <r>
      <rPr>
        <i/>
        <sz val="11"/>
        <color rgb="FF7030A0"/>
        <rFont val="Calibri"/>
        <family val="2"/>
        <scheme val="minor"/>
      </rPr>
      <t xml:space="preserve">. 
Si cet enregistrement dans le SIGeC a déjà été réalisé antérieurement, veuillez :
(1) encoder ci-dessous le code et numéro de partenaire attribués à votre exploitation, 
(2) ET, </t>
    </r>
    <r>
      <rPr>
        <b/>
        <i/>
        <u/>
        <sz val="11"/>
        <color rgb="FF7030A0"/>
        <rFont val="Calibri"/>
        <family val="2"/>
        <scheme val="minor"/>
      </rPr>
      <t>si</t>
    </r>
    <r>
      <rPr>
        <i/>
        <u/>
        <sz val="11"/>
        <color rgb="FF7030A0"/>
        <rFont val="Calibri"/>
        <family val="2"/>
        <scheme val="minor"/>
      </rPr>
      <t xml:space="preserve"> cet enregistrement a été réalisé durant une année civile antérieure</t>
    </r>
    <r>
      <rPr>
        <i/>
        <sz val="11"/>
        <color rgb="FF7030A0"/>
        <rFont val="Calibri"/>
        <family val="2"/>
        <scheme val="minor"/>
      </rPr>
      <t>, veuillez compléter un nouveau formulaire SIGec en choisissant l'option "Communication de statistiques annuelles d'une exploitation déjà enregistrée dans le SIGeC" (vous épargnant de ré-encoder toutes les autres informations générales déjà collectées antérieurement).</t>
    </r>
  </si>
  <si>
    <t>(€ HTVA/an)</t>
  </si>
  <si>
    <t>En ne considérant à présent plus que les produits pêche &amp; aquaculture (=100%):</t>
  </si>
  <si>
    <r>
      <rPr>
        <b/>
        <sz val="11"/>
        <color theme="1"/>
        <rFont val="Calibri"/>
        <family val="2"/>
        <scheme val="minor"/>
      </rPr>
      <t xml:space="preserve">Evolution </t>
    </r>
    <r>
      <rPr>
        <sz val="11"/>
        <color theme="1"/>
        <rFont val="Calibri"/>
        <family val="2"/>
        <scheme val="minor"/>
      </rPr>
      <t xml:space="preserve">du poids de la </t>
    </r>
    <r>
      <rPr>
        <b/>
        <sz val="11"/>
        <color theme="1"/>
        <rFont val="Calibri"/>
        <family val="2"/>
        <scheme val="minor"/>
      </rPr>
      <t>matière 1ère</t>
    </r>
    <r>
      <rPr>
        <sz val="11"/>
        <color theme="1"/>
        <rFont val="Calibri"/>
        <family val="2"/>
        <scheme val="minor"/>
      </rPr>
      <t xml:space="preserve"> achetée (</t>
    </r>
    <r>
      <rPr>
        <b/>
        <sz val="11"/>
        <color theme="1"/>
        <rFont val="Calibri"/>
        <family val="2"/>
        <scheme val="minor"/>
      </rPr>
      <t>toutes matières 1ères confondues</t>
    </r>
    <r>
      <rPr>
        <sz val="11"/>
        <color theme="1"/>
        <rFont val="Calibri"/>
        <family val="2"/>
        <scheme val="minor"/>
      </rPr>
      <t>):</t>
    </r>
  </si>
  <si>
    <r>
      <rPr>
        <b/>
        <sz val="11"/>
        <color theme="1"/>
        <rFont val="Calibri"/>
        <family val="2"/>
        <scheme val="minor"/>
      </rPr>
      <t>Evolution</t>
    </r>
    <r>
      <rPr>
        <sz val="11"/>
        <color theme="1"/>
        <rFont val="Calibri"/>
        <family val="2"/>
        <scheme val="minor"/>
      </rPr>
      <t xml:space="preserve"> de la Valeur marchande de la matière 1ère achetée (toutes matières 1ères confondues): :</t>
    </r>
  </si>
  <si>
    <r>
      <t xml:space="preserve">   </t>
    </r>
    <r>
      <rPr>
        <b/>
        <sz val="11"/>
        <color rgb="FF7030A0"/>
        <rFont val="Calibri"/>
        <family val="2"/>
        <scheme val="minor"/>
      </rPr>
      <t>|</t>
    </r>
    <r>
      <rPr>
        <b/>
        <sz val="11"/>
        <rFont val="Calibri"/>
        <family val="2"/>
        <scheme val="minor"/>
      </rPr>
      <t xml:space="preserve">Evolution </t>
    </r>
    <r>
      <rPr>
        <sz val="11"/>
        <rFont val="Calibri"/>
        <family val="2"/>
        <scheme val="minor"/>
      </rPr>
      <t>du</t>
    </r>
    <r>
      <rPr>
        <b/>
        <sz val="11"/>
        <rFont val="Calibri"/>
        <family val="2"/>
        <scheme val="minor"/>
      </rPr>
      <t xml:space="preserve"> </t>
    </r>
    <r>
      <rPr>
        <sz val="11"/>
        <color theme="1"/>
        <rFont val="Calibri"/>
        <family val="2"/>
        <scheme val="minor"/>
      </rPr>
      <t xml:space="preserve">Poids de la </t>
    </r>
    <r>
      <rPr>
        <b/>
        <sz val="11"/>
        <color theme="1"/>
        <rFont val="Calibri"/>
        <family val="2"/>
        <scheme val="minor"/>
      </rPr>
      <t>matière 1ère</t>
    </r>
    <r>
      <rPr>
        <sz val="11"/>
        <color theme="1"/>
        <rFont val="Calibri"/>
        <family val="2"/>
        <scheme val="minor"/>
      </rPr>
      <t xml:space="preserve"> issue de la production aquacole du demandeur :</t>
    </r>
  </si>
  <si>
    <r>
      <rPr>
        <b/>
        <sz val="11"/>
        <color rgb="FF7030A0"/>
        <rFont val="Calibri"/>
        <family val="2"/>
        <scheme val="minor"/>
      </rPr>
      <t xml:space="preserve">   |</t>
    </r>
    <r>
      <rPr>
        <b/>
        <sz val="11"/>
        <rFont val="Calibri"/>
        <family val="2"/>
        <scheme val="minor"/>
      </rPr>
      <t>Evolution</t>
    </r>
    <r>
      <rPr>
        <sz val="11"/>
        <rFont val="Calibri"/>
        <family val="2"/>
        <scheme val="minor"/>
      </rPr>
      <t xml:space="preserve"> de la </t>
    </r>
    <r>
      <rPr>
        <sz val="11"/>
        <color theme="1"/>
        <rFont val="Calibri"/>
        <family val="2"/>
        <scheme val="minor"/>
      </rPr>
      <t>Part en volume de la mat. 1ère issue de la pêche hors Belgique :</t>
    </r>
  </si>
  <si>
    <r>
      <rPr>
        <b/>
        <sz val="11"/>
        <color rgb="FF7030A0"/>
        <rFont val="Calibri"/>
        <family val="2"/>
        <scheme val="minor"/>
      </rPr>
      <t xml:space="preserve">   |</t>
    </r>
    <r>
      <rPr>
        <b/>
        <sz val="11"/>
        <rFont val="Calibri"/>
        <family val="2"/>
        <scheme val="minor"/>
      </rPr>
      <t>Evolution</t>
    </r>
    <r>
      <rPr>
        <sz val="11"/>
        <rFont val="Calibri"/>
        <family val="2"/>
        <scheme val="minor"/>
      </rPr>
      <t xml:space="preserve"> de la </t>
    </r>
    <r>
      <rPr>
        <sz val="11"/>
        <color theme="1"/>
        <rFont val="Calibri"/>
        <family val="2"/>
        <scheme val="minor"/>
      </rPr>
      <t>Part en volume de la mat. 1ère issue de la pêche belge :</t>
    </r>
  </si>
  <si>
    <r>
      <rPr>
        <b/>
        <sz val="11"/>
        <color rgb="FF7030A0"/>
        <rFont val="Calibri"/>
        <family val="2"/>
        <scheme val="minor"/>
      </rPr>
      <t xml:space="preserve">   |</t>
    </r>
    <r>
      <rPr>
        <b/>
        <sz val="11"/>
        <rFont val="Calibri"/>
        <family val="2"/>
        <scheme val="minor"/>
      </rPr>
      <t>Evolution</t>
    </r>
    <r>
      <rPr>
        <sz val="11"/>
        <rFont val="Calibri"/>
        <family val="2"/>
        <scheme val="minor"/>
      </rPr>
      <t xml:space="preserve"> de la </t>
    </r>
    <r>
      <rPr>
        <sz val="11"/>
        <color theme="1"/>
        <rFont val="Calibri"/>
        <family val="2"/>
        <scheme val="minor"/>
      </rPr>
      <t>Part en volume de la mat. 1ère issue l'aquaculture hors Belgique :</t>
    </r>
  </si>
  <si>
    <r>
      <rPr>
        <b/>
        <sz val="11"/>
        <color rgb="FF7030A0"/>
        <rFont val="Calibri"/>
        <family val="2"/>
        <scheme val="minor"/>
      </rPr>
      <t xml:space="preserve">   |</t>
    </r>
    <r>
      <rPr>
        <b/>
        <sz val="11"/>
        <rFont val="Calibri"/>
        <family val="2"/>
        <scheme val="minor"/>
      </rPr>
      <t>Evolution</t>
    </r>
    <r>
      <rPr>
        <sz val="11"/>
        <rFont val="Calibri"/>
        <family val="2"/>
        <scheme val="minor"/>
      </rPr>
      <t xml:space="preserve"> de la</t>
    </r>
    <r>
      <rPr>
        <b/>
        <sz val="11"/>
        <color rgb="FF7030A0"/>
        <rFont val="Calibri"/>
        <family val="2"/>
        <scheme val="minor"/>
      </rPr>
      <t xml:space="preserve"> </t>
    </r>
    <r>
      <rPr>
        <sz val="11"/>
        <color theme="1"/>
        <rFont val="Calibri"/>
        <family val="2"/>
        <scheme val="minor"/>
      </rPr>
      <t>Part en volume de la mat. 1ère issue de l'aquac. belge (hors exploitation du demandeur):</t>
    </r>
  </si>
  <si>
    <r>
      <rPr>
        <b/>
        <sz val="11"/>
        <color rgb="FF7030A0"/>
        <rFont val="Calibri"/>
        <family val="2"/>
        <scheme val="minor"/>
      </rPr>
      <t xml:space="preserve">   |</t>
    </r>
    <r>
      <rPr>
        <b/>
        <sz val="11"/>
        <rFont val="Calibri"/>
        <family val="2"/>
        <scheme val="minor"/>
      </rPr>
      <t xml:space="preserve">Evolution </t>
    </r>
    <r>
      <rPr>
        <sz val="11"/>
        <rFont val="Calibri"/>
        <family val="2"/>
        <scheme val="minor"/>
      </rPr>
      <t xml:space="preserve">de la </t>
    </r>
    <r>
      <rPr>
        <sz val="11"/>
        <color theme="1"/>
        <rFont val="Calibri"/>
        <family val="2"/>
        <scheme val="minor"/>
      </rPr>
      <t>Part en volume de la mat. 1ère issue de l'aquac. certifiée bio:</t>
    </r>
  </si>
  <si>
    <r>
      <rPr>
        <b/>
        <sz val="11"/>
        <color rgb="FF7030A0"/>
        <rFont val="Calibri"/>
        <family val="2"/>
        <scheme val="minor"/>
      </rPr>
      <t xml:space="preserve">   |</t>
    </r>
    <r>
      <rPr>
        <b/>
        <sz val="11"/>
        <rFont val="Calibri"/>
        <family val="2"/>
        <scheme val="minor"/>
      </rPr>
      <t>Evolution</t>
    </r>
    <r>
      <rPr>
        <sz val="11"/>
        <rFont val="Calibri"/>
        <family val="2"/>
        <scheme val="minor"/>
      </rPr>
      <t xml:space="preserve"> de la </t>
    </r>
    <r>
      <rPr>
        <sz val="11"/>
        <color theme="1"/>
        <rFont val="Calibri"/>
        <family val="2"/>
        <scheme val="minor"/>
      </rPr>
      <t>Part en volume de la mat. 1ère certifiée (autre que Bio) :</t>
    </r>
  </si>
  <si>
    <r>
      <rPr>
        <b/>
        <sz val="11"/>
        <color rgb="FF7030A0"/>
        <rFont val="Calibri"/>
        <family val="2"/>
        <scheme val="minor"/>
      </rPr>
      <t xml:space="preserve">   |</t>
    </r>
    <r>
      <rPr>
        <b/>
        <sz val="11"/>
        <rFont val="Calibri"/>
        <family val="2"/>
        <scheme val="minor"/>
      </rPr>
      <t>Evolution</t>
    </r>
    <r>
      <rPr>
        <sz val="11"/>
        <rFont val="Calibri"/>
        <family val="2"/>
        <scheme val="minor"/>
      </rPr>
      <t xml:space="preserve"> de la </t>
    </r>
    <r>
      <rPr>
        <sz val="11"/>
        <color theme="1"/>
        <rFont val="Calibri"/>
        <family val="2"/>
        <scheme val="minor"/>
      </rPr>
      <t>Part en volume de la mat. 1ère issue des captures non souhaitées de la pêche commerciale, ou 
      des sous-produits et des déchets d'une 1ère transformation :</t>
    </r>
  </si>
  <si>
    <r>
      <rPr>
        <b/>
        <sz val="11"/>
        <color rgb="FF7030A0"/>
        <rFont val="Calibri"/>
        <family val="2"/>
        <scheme val="minor"/>
      </rPr>
      <t xml:space="preserve">   |</t>
    </r>
    <r>
      <rPr>
        <b/>
        <sz val="11"/>
        <rFont val="Calibri"/>
        <family val="2"/>
        <scheme val="minor"/>
      </rPr>
      <t>Evolution</t>
    </r>
    <r>
      <rPr>
        <sz val="11"/>
        <rFont val="Calibri"/>
        <family val="2"/>
        <scheme val="minor"/>
      </rPr>
      <t xml:space="preserve"> du</t>
    </r>
    <r>
      <rPr>
        <sz val="11"/>
        <color rgb="FF7030A0"/>
        <rFont val="Calibri"/>
        <family val="2"/>
        <scheme val="minor"/>
      </rPr>
      <t xml:space="preserve"> </t>
    </r>
    <r>
      <rPr>
        <sz val="11"/>
        <color theme="1"/>
        <rFont val="Calibri"/>
        <family val="2"/>
        <scheme val="minor"/>
      </rPr>
      <t xml:space="preserve">Poids des </t>
    </r>
    <r>
      <rPr>
        <b/>
        <sz val="11"/>
        <color theme="1"/>
        <rFont val="Calibri"/>
        <family val="2"/>
        <scheme val="minor"/>
      </rPr>
      <t>produits transformés</t>
    </r>
    <r>
      <rPr>
        <sz val="11"/>
        <color theme="1"/>
        <rFont val="Calibri"/>
        <family val="2"/>
        <scheme val="minor"/>
      </rPr>
      <t xml:space="preserve"> en frais ou réfrigérés :</t>
    </r>
  </si>
  <si>
    <r>
      <rPr>
        <b/>
        <sz val="11"/>
        <color rgb="FF7030A0"/>
        <rFont val="Calibri"/>
        <family val="2"/>
        <scheme val="minor"/>
      </rPr>
      <t xml:space="preserve">   |</t>
    </r>
    <r>
      <rPr>
        <b/>
        <sz val="11"/>
        <rFont val="Calibri"/>
        <family val="2"/>
        <scheme val="minor"/>
      </rPr>
      <t xml:space="preserve">Evolution </t>
    </r>
    <r>
      <rPr>
        <sz val="11"/>
        <rFont val="Calibri"/>
        <family val="2"/>
        <scheme val="minor"/>
      </rPr>
      <t xml:space="preserve">du </t>
    </r>
    <r>
      <rPr>
        <sz val="11"/>
        <color theme="1"/>
        <rFont val="Calibri"/>
        <family val="2"/>
        <scheme val="minor"/>
      </rPr>
      <t>Poids des produits transformés en conserve ou en semi-conserve :</t>
    </r>
  </si>
  <si>
    <r>
      <rPr>
        <b/>
        <sz val="11"/>
        <color rgb="FF7030A0"/>
        <rFont val="Calibri"/>
        <family val="2"/>
        <scheme val="minor"/>
      </rPr>
      <t xml:space="preserve">   |</t>
    </r>
    <r>
      <rPr>
        <b/>
        <sz val="11"/>
        <rFont val="Calibri"/>
        <family val="2"/>
        <scheme val="minor"/>
      </rPr>
      <t>Evolution</t>
    </r>
    <r>
      <rPr>
        <sz val="11"/>
        <rFont val="Calibri"/>
        <family val="2"/>
        <scheme val="minor"/>
      </rPr>
      <t xml:space="preserve"> du Poid</t>
    </r>
    <r>
      <rPr>
        <sz val="11"/>
        <color theme="1"/>
        <rFont val="Calibri"/>
        <family val="2"/>
        <scheme val="minor"/>
      </rPr>
      <t>s des produits transformés en surgelés ou congelés :</t>
    </r>
  </si>
  <si>
    <r>
      <rPr>
        <b/>
        <sz val="11"/>
        <color rgb="FF7030A0"/>
        <rFont val="Calibri"/>
        <family val="2"/>
        <scheme val="minor"/>
      </rPr>
      <t xml:space="preserve">   |</t>
    </r>
    <r>
      <rPr>
        <b/>
        <sz val="11"/>
        <rFont val="Calibri"/>
        <family val="2"/>
        <scheme val="minor"/>
      </rPr>
      <t>Evolution</t>
    </r>
    <r>
      <rPr>
        <sz val="11"/>
        <rFont val="Calibri"/>
        <family val="2"/>
        <scheme val="minor"/>
      </rPr>
      <t xml:space="preserve"> du </t>
    </r>
    <r>
      <rPr>
        <sz val="11"/>
        <color theme="1"/>
        <rFont val="Calibri"/>
        <family val="2"/>
        <scheme val="minor"/>
      </rPr>
      <t>Poids d'autres produits transformés (plats préparés, fumés, salés, séchés) :</t>
    </r>
  </si>
  <si>
    <r>
      <rPr>
        <b/>
        <sz val="11"/>
        <color rgb="FF7030A0"/>
        <rFont val="Calibri"/>
        <family val="2"/>
        <scheme val="minor"/>
      </rPr>
      <t xml:space="preserve">   |</t>
    </r>
    <r>
      <rPr>
        <b/>
        <sz val="11"/>
        <rFont val="Calibri"/>
        <family val="2"/>
        <scheme val="minor"/>
      </rPr>
      <t>Evolution</t>
    </r>
    <r>
      <rPr>
        <sz val="11"/>
        <rFont val="Calibri"/>
        <family val="2"/>
        <scheme val="minor"/>
      </rPr>
      <t xml:space="preserve"> de la </t>
    </r>
    <r>
      <rPr>
        <sz val="11"/>
        <color theme="1"/>
        <rFont val="Calibri"/>
        <family val="2"/>
        <scheme val="minor"/>
      </rPr>
      <t>Part des produits transformés vendue via des filières courtes (directement aux consommateurs) :</t>
    </r>
  </si>
  <si>
    <r>
      <rPr>
        <b/>
        <sz val="11"/>
        <color rgb="FF7030A0"/>
        <rFont val="Calibri"/>
        <family val="2"/>
        <scheme val="minor"/>
      </rPr>
      <t xml:space="preserve">   |</t>
    </r>
    <r>
      <rPr>
        <b/>
        <sz val="11"/>
        <rFont val="Calibri"/>
        <family val="2"/>
        <scheme val="minor"/>
      </rPr>
      <t>Evolution</t>
    </r>
    <r>
      <rPr>
        <sz val="11"/>
        <rFont val="Calibri"/>
        <family val="2"/>
        <scheme val="minor"/>
      </rPr>
      <t xml:space="preserve"> de la </t>
    </r>
    <r>
      <rPr>
        <sz val="11"/>
        <color theme="1"/>
        <rFont val="Calibri"/>
        <family val="2"/>
        <scheme val="minor"/>
      </rPr>
      <t>Valeur marchande des produits transformés (à partir des produits pêche &amp; aquaculture) :</t>
    </r>
  </si>
  <si>
    <r>
      <rPr>
        <b/>
        <sz val="11"/>
        <color theme="1"/>
        <rFont val="Calibri"/>
        <family val="2"/>
        <scheme val="minor"/>
      </rPr>
      <t>Evolution</t>
    </r>
    <r>
      <rPr>
        <sz val="11"/>
        <color theme="1"/>
        <rFont val="Calibri"/>
        <family val="2"/>
        <scheme val="minor"/>
      </rPr>
      <t xml:space="preserve"> du Poids de la </t>
    </r>
    <r>
      <rPr>
        <b/>
        <sz val="11"/>
        <color theme="1"/>
        <rFont val="Calibri"/>
        <family val="2"/>
        <scheme val="minor"/>
      </rPr>
      <t>matière 1ère</t>
    </r>
    <r>
      <rPr>
        <sz val="11"/>
        <color theme="1"/>
        <rFont val="Calibri"/>
        <family val="2"/>
        <scheme val="minor"/>
      </rPr>
      <t xml:space="preserve"> achetée, </t>
    </r>
    <r>
      <rPr>
        <b/>
        <u/>
        <sz val="11"/>
        <color theme="1"/>
        <rFont val="Calibri"/>
        <family val="2"/>
        <scheme val="minor"/>
      </rPr>
      <t>uniquement produits pêche &amp; aquaculture</t>
    </r>
    <r>
      <rPr>
        <b/>
        <sz val="11"/>
        <color theme="1"/>
        <rFont val="Calibri"/>
        <family val="2"/>
        <scheme val="minor"/>
      </rPr>
      <t xml:space="preserve"> </t>
    </r>
    <r>
      <rPr>
        <sz val="11"/>
        <color theme="1"/>
        <rFont val="Calibri"/>
        <family val="2"/>
        <scheme val="minor"/>
      </rPr>
      <t>:</t>
    </r>
  </si>
  <si>
    <r>
      <rPr>
        <b/>
        <sz val="11"/>
        <color theme="1"/>
        <rFont val="Calibri"/>
        <family val="2"/>
        <scheme val="minor"/>
      </rPr>
      <t>Evolution</t>
    </r>
    <r>
      <rPr>
        <sz val="11"/>
        <color theme="1"/>
        <rFont val="Calibri"/>
        <family val="2"/>
        <scheme val="minor"/>
      </rPr>
      <t xml:space="preserve"> de la Valeur marchande de la matière 1ère achetée, uniquement produits pêche &amp; aquaculture :</t>
    </r>
  </si>
  <si>
    <t>Nom de l'entreprise (ou exploitant) :</t>
  </si>
  <si>
    <r>
      <t xml:space="preserve">Conformément à la règlementation européenne, vous êtes tenu d'estimer et de renseigner l'impact qu'aura l'action (et aide liée) sur l'unité d'établissement concernée par cette action. 
Les données collectées via le formulaire (distinct) d'enregistrement dans le SIGeC nous informerons de la situation actuelle de votre exploitation. 
Les prévisions sollicitées dans les </t>
    </r>
    <r>
      <rPr>
        <i/>
        <u/>
        <sz val="11"/>
        <color rgb="FF7030A0"/>
        <rFont val="Calibri"/>
        <family val="2"/>
        <scheme val="minor"/>
      </rPr>
      <t>tableaux ci-dessous</t>
    </r>
    <r>
      <rPr>
        <i/>
        <sz val="11"/>
        <color rgb="FF7030A0"/>
        <rFont val="Calibri"/>
        <family val="2"/>
        <scheme val="minor"/>
      </rPr>
      <t xml:space="preserve"> portent donc sur les éventuelles </t>
    </r>
    <r>
      <rPr>
        <b/>
        <i/>
        <u/>
        <sz val="11"/>
        <color rgb="FF7030A0"/>
        <rFont val="Calibri"/>
        <family val="2"/>
        <scheme val="minor"/>
      </rPr>
      <t>MODIFICATIONS</t>
    </r>
    <r>
      <rPr>
        <i/>
        <sz val="11"/>
        <color rgb="FF7030A0"/>
        <rFont val="Calibri"/>
        <family val="2"/>
        <scheme val="minor"/>
      </rPr>
      <t xml:space="preserve"> (augmentation ou diminution, ou maintien (0)) de cette situation actuelle, induites par les actions soutenues financièrement.</t>
    </r>
  </si>
  <si>
    <t>ACTIVITÉS du demandeur</t>
  </si>
  <si>
    <r>
      <t>Cette (nouvelle) version de formulaire vous permet d</t>
    </r>
    <r>
      <rPr>
        <b/>
        <i/>
        <u/>
        <sz val="11"/>
        <color rgb="FF7030A0"/>
        <rFont val="Calibri"/>
        <family val="2"/>
        <scheme val="minor"/>
      </rPr>
      <t>'introduire simultanément des demandes relatives à différentes mesures (voir liste ci-dessous)</t>
    </r>
    <r>
      <rPr>
        <b/>
        <i/>
        <sz val="11"/>
        <color rgb="FF7030A0"/>
        <rFont val="Calibri"/>
        <family val="2"/>
        <scheme val="minor"/>
      </rPr>
      <t xml:space="preserve">.
Outre les conditions générales d'éligibilité, la demande relative à chaque mesure fera l'objet d'un traitement distinct.
Ce dernier peut conduire, le cas échéant, à octroyer une aide pour une mesure et à rejeter celle demandée dans le cadre d'une autre mesure.
Nous attirons votre attention sur le fait que les investissements qui ont </t>
    </r>
    <r>
      <rPr>
        <b/>
        <i/>
        <u/>
        <sz val="11"/>
        <color rgb="FF7030A0"/>
        <rFont val="Calibri"/>
        <family val="2"/>
        <scheme val="minor"/>
      </rPr>
      <t>déjà fait l'objet d'un octroi d'aide régionale par le SPW-EER (anciènement 'DGO6', régime des incitants régionaux)</t>
    </r>
    <r>
      <rPr>
        <b/>
        <i/>
        <sz val="11"/>
        <color rgb="FF7030A0"/>
        <rFont val="Calibri"/>
        <family val="2"/>
        <scheme val="minor"/>
      </rPr>
      <t xml:space="preserve">, liquidés ou non à ce jour, peuvent potentiellement bénéficier d'un complément d'aide via le présent formulaire. </t>
    </r>
    <r>
      <rPr>
        <b/>
        <i/>
        <u/>
        <sz val="11"/>
        <color rgb="FF7030A0"/>
        <rFont val="Calibri"/>
        <family val="2"/>
        <scheme val="minor"/>
      </rPr>
      <t>Une demande distincte doit alors être introduite, spécifiquement pour ces investissements</t>
    </r>
    <r>
      <rPr>
        <b/>
        <i/>
        <sz val="11"/>
        <color rgb="FF7030A0"/>
        <rFont val="Calibri"/>
        <family val="2"/>
        <scheme val="minor"/>
      </rPr>
      <t>.</t>
    </r>
  </si>
  <si>
    <r>
      <t xml:space="preserve">PRODUCTION AQUACOLE ---  </t>
    </r>
    <r>
      <rPr>
        <b/>
        <u/>
        <sz val="12"/>
        <rFont val="Times New Roman"/>
        <family val="1"/>
      </rPr>
      <t>EVOLUTION</t>
    </r>
    <r>
      <rPr>
        <b/>
        <u/>
        <sz val="11"/>
        <color theme="0"/>
        <rFont val="Times New Roman"/>
        <family val="1"/>
      </rPr>
      <t xml:space="preserve"> estimée (augmentation, diminution ou maintien (=0)) induite par l'action soutenue financièrement:</t>
    </r>
  </si>
  <si>
    <t>Décrivez les moyens de protection envisagés pour lesquels vous sollicitez une aide. Précisez s'il s'agit d'un renouvellement de moyens existants ou de nouveaux moyens, si ces moyens requièrent au non un permis. Précisez le nombre et la localisation des bassins concernés et, le cas échéant, insérez un plan ou une carte en pièce jointe à ce formulaire. Précisez, le cas échéant, les coûts spécifiques de travaux d'installation de ces moyens de protection si vous souhaitez les installer vous-même.</t>
  </si>
  <si>
    <r>
      <t xml:space="preserve">Nombre d’étangs et/ou bassins concernés par cette conversion et, pour chacun d’eux, précisez :i) </t>
    </r>
    <r>
      <rPr>
        <b/>
        <sz val="11"/>
        <color theme="1"/>
        <rFont val="Calibri"/>
        <family val="2"/>
        <scheme val="minor"/>
      </rPr>
      <t>leur code d’identification</t>
    </r>
    <r>
      <rPr>
        <sz val="11"/>
        <color theme="1"/>
        <rFont val="Calibri"/>
        <family val="2"/>
        <scheme val="minor"/>
      </rPr>
      <t xml:space="preserve"> (à retrouver sur place), ii) leurs dimensions et  iii) leur volume sous eau estimé (et méthode d'estimation) :</t>
    </r>
  </si>
  <si>
    <t>(une version électronique (word ou pdf) de ces documents, envoyée par email, est acceptée)</t>
  </si>
  <si>
    <r>
      <rPr>
        <b/>
        <u/>
        <sz val="11"/>
        <color theme="1"/>
        <rFont val="Calibri"/>
        <family val="2"/>
        <scheme val="minor"/>
      </rPr>
      <t>Comment remplir ce formulaire ?</t>
    </r>
    <r>
      <rPr>
        <sz val="11"/>
        <color theme="1"/>
        <rFont val="Calibri"/>
        <family val="2"/>
        <scheme val="minor"/>
      </rPr>
      <t xml:space="preserve">
</t>
    </r>
    <r>
      <rPr>
        <b/>
        <sz val="11"/>
        <rFont val="Calibri"/>
        <family val="2"/>
        <scheme val="minor"/>
      </rPr>
      <t>Pour le bon fonctionnement des formules et contrôles automatiques insérés dans le présent fichier, il est conseillé de remplir ses feuilles dans l'ordre, en commençant par la feuille '1-</t>
    </r>
    <r>
      <rPr>
        <b/>
        <i/>
        <sz val="11"/>
        <rFont val="Calibri"/>
        <family val="2"/>
        <scheme val="minor"/>
      </rPr>
      <t>nature aide</t>
    </r>
    <r>
      <rPr>
        <b/>
        <sz val="11"/>
        <rFont val="Calibri"/>
        <family val="2"/>
        <scheme val="minor"/>
      </rPr>
      <t>' puis en passant aux suivantes (2-, 3-, etc)).</t>
    </r>
    <r>
      <rPr>
        <sz val="11"/>
        <color theme="1"/>
        <rFont val="Calibri"/>
        <family val="2"/>
        <scheme val="minor"/>
      </rPr>
      <t xml:space="preserve">
Le présent formulaire est</t>
    </r>
    <r>
      <rPr>
        <sz val="11"/>
        <color rgb="FF00B050"/>
        <rFont val="Calibri"/>
        <family val="2"/>
        <scheme val="minor"/>
      </rPr>
      <t xml:space="preserve"> i</t>
    </r>
    <r>
      <rPr>
        <b/>
        <sz val="11"/>
        <color rgb="FF00B050"/>
        <rFont val="Calibri"/>
        <family val="2"/>
        <scheme val="minor"/>
      </rPr>
      <t>ncomplètement rempli</t>
    </r>
    <r>
      <rPr>
        <sz val="11"/>
        <color theme="1"/>
        <rFont val="Calibri"/>
        <family val="2"/>
        <scheme val="minor"/>
      </rPr>
      <t xml:space="preserve"> par le demandeur </t>
    </r>
    <r>
      <rPr>
        <b/>
        <sz val="11"/>
        <color theme="1"/>
        <rFont val="Calibri"/>
        <family val="2"/>
        <scheme val="minor"/>
      </rPr>
      <t xml:space="preserve">s'il subsiste des </t>
    </r>
    <r>
      <rPr>
        <b/>
        <sz val="11"/>
        <color rgb="FF00B050"/>
        <rFont val="Calibri"/>
        <family val="2"/>
        <scheme val="minor"/>
      </rPr>
      <t>cellules collorées en vert</t>
    </r>
    <r>
      <rPr>
        <sz val="11"/>
        <color theme="1"/>
        <rFont val="Calibri"/>
        <family val="2"/>
        <scheme val="minor"/>
      </rPr>
      <t xml:space="preserve">. Les cellules collorées en gris ne doivent pas être remplies. La présence de messages en rouge prévient de l'existance de données incompatibles ou de l'omission d'informations importantes. </t>
    </r>
  </si>
  <si>
    <r>
      <t xml:space="preserve">A défaut de formulaire en ligne, le demandeur est tenu de remplir le présent formulaire, de l'imprimer, de le signer de la main (ci-dessous pour soumission), et de transmettre à l'administration (i) l'original (signé) par la poste  </t>
    </r>
    <r>
      <rPr>
        <b/>
        <u/>
        <sz val="11"/>
        <color rgb="FFFF0000"/>
        <rFont val="Calibri"/>
        <family val="2"/>
        <scheme val="minor"/>
      </rPr>
      <t>ET</t>
    </r>
    <r>
      <rPr>
        <b/>
        <sz val="11"/>
        <color rgb="FFFF0000"/>
        <rFont val="Calibri"/>
        <family val="2"/>
        <scheme val="minor"/>
      </rPr>
      <t xml:space="preserve"> (ii) la version électronique par email. 
Pour être recevable, la présente demande doit être accompagnée des documents cités ci-dessous, selon les cas applicables.
Veuillez </t>
    </r>
    <r>
      <rPr>
        <b/>
        <u/>
        <sz val="11"/>
        <color rgb="FFFF0000"/>
        <rFont val="Calibri"/>
        <family val="2"/>
        <scheme val="minor"/>
      </rPr>
      <t>imprimer toutes les feuilles du présent fichier pour adresser votre demande</t>
    </r>
    <r>
      <rPr>
        <b/>
        <sz val="11"/>
        <color rgb="FFFF0000"/>
        <rFont val="Calibri"/>
        <family val="2"/>
        <scheme val="minor"/>
      </rPr>
      <t xml:space="preserve"> à l'administration (y compris les feuilles sans données). </t>
    </r>
  </si>
  <si>
    <r>
      <t xml:space="preserve">- Le </t>
    </r>
    <r>
      <rPr>
        <b/>
        <sz val="11"/>
        <color theme="1"/>
        <rFont val="Calibri"/>
        <family val="2"/>
        <scheme val="minor"/>
      </rPr>
      <t>présent formulaire rempli, imprimé, et signé</t>
    </r>
    <r>
      <rPr>
        <sz val="11"/>
        <color theme="1"/>
        <rFont val="Calibri"/>
        <family val="2"/>
        <scheme val="minor"/>
      </rPr>
      <t xml:space="preserve"> (ci-dessous) par le demandeur </t>
    </r>
    <r>
      <rPr>
        <sz val="11"/>
        <color rgb="FF0070C0"/>
        <rFont val="Calibri"/>
        <family val="2"/>
        <scheme val="minor"/>
      </rPr>
      <t>(fichier exel envoyé par email + 1 original posté)</t>
    </r>
    <r>
      <rPr>
        <sz val="11"/>
        <color theme="1"/>
        <rFont val="Calibri"/>
        <family val="2"/>
        <scheme val="minor"/>
      </rPr>
      <t>;</t>
    </r>
  </si>
  <si>
    <r>
      <t xml:space="preserve">- la </t>
    </r>
    <r>
      <rPr>
        <b/>
        <sz val="11"/>
        <color theme="1"/>
        <rFont val="Calibri"/>
        <family val="2"/>
        <scheme val="minor"/>
      </rPr>
      <t>déclaration sur l'honneur d'engagement, signée</t>
    </r>
    <r>
      <rPr>
        <sz val="11"/>
        <color theme="1"/>
        <rFont val="Calibri"/>
        <family val="2"/>
        <scheme val="minor"/>
      </rPr>
      <t xml:space="preserve"> par le demandeur (modèle fourni par l'administration)  </t>
    </r>
    <r>
      <rPr>
        <sz val="11"/>
        <color rgb="FF0070C0"/>
        <rFont val="Calibri"/>
        <family val="2"/>
        <scheme val="minor"/>
      </rPr>
      <t>(1 original posté)</t>
    </r>
    <r>
      <rPr>
        <sz val="11"/>
        <color theme="1"/>
        <rFont val="Calibri"/>
        <family val="2"/>
        <scheme val="minor"/>
      </rPr>
      <t>;</t>
    </r>
  </si>
  <si>
    <r>
      <t xml:space="preserve">- Si cela n'a pas été déjà effectué par le demandeur, les </t>
    </r>
    <r>
      <rPr>
        <b/>
        <sz val="11"/>
        <color theme="1"/>
        <rFont val="Calibri"/>
        <family val="2"/>
        <scheme val="minor"/>
      </rPr>
      <t>données d'enregistrement de l'entreprise dans le SIGEC (formulaire</t>
    </r>
    <r>
      <rPr>
        <sz val="11"/>
        <color theme="1"/>
        <rFont val="Calibri"/>
        <family val="2"/>
        <scheme val="minor"/>
      </rPr>
      <t xml:space="preserve"> fourni par l'administration). Pour une exploitation aquacole, il est attendu aussi l'inventaire des bassins et étangs, appuyé de cartes ou plans. Pour </t>
    </r>
    <r>
      <rPr>
        <b/>
        <sz val="11"/>
        <color theme="1"/>
        <rFont val="Calibri"/>
        <family val="2"/>
        <scheme val="minor"/>
      </rPr>
      <t>l'aide à la conversion à la production biologique</t>
    </r>
    <r>
      <rPr>
        <sz val="11"/>
        <color theme="1"/>
        <rFont val="Calibri"/>
        <family val="2"/>
        <scheme val="minor"/>
      </rPr>
      <t xml:space="preserve">, les plans ou cartes identifieront clairement aussi les étangs/bassins concernés par cette conversion ainsi que les circuits d'alimentation et d'évacation des eaux de tous les bassins/étangs.  </t>
    </r>
    <r>
      <rPr>
        <sz val="11"/>
        <color rgb="FF0070C0"/>
        <rFont val="Calibri"/>
        <family val="2"/>
        <scheme val="minor"/>
      </rPr>
      <t>(fichier exel envoyé par email + 1 original posté)</t>
    </r>
  </si>
  <si>
    <r>
      <t xml:space="preserve">Si le </t>
    </r>
    <r>
      <rPr>
        <b/>
        <u/>
        <sz val="11"/>
        <color theme="1"/>
        <rFont val="Calibri"/>
        <family val="2"/>
        <scheme val="minor"/>
      </rPr>
      <t>demandeur</t>
    </r>
    <r>
      <rPr>
        <u/>
        <sz val="11"/>
        <color theme="1"/>
        <rFont val="Calibri"/>
        <family val="2"/>
        <scheme val="minor"/>
      </rPr>
      <t xml:space="preserve"> est un entrepreneur aquacole entrant dans le secteur</t>
    </r>
    <r>
      <rPr>
        <sz val="11"/>
        <color theme="1"/>
        <rFont val="Calibri"/>
        <family val="2"/>
        <scheme val="minor"/>
      </rPr>
      <t xml:space="preserve"> (cfr. définition dans la législation wallonne), et donc  aussi pour une d</t>
    </r>
    <r>
      <rPr>
        <u/>
        <sz val="11"/>
        <color theme="1"/>
        <rFont val="Calibri"/>
        <family val="2"/>
        <scheme val="minor"/>
      </rPr>
      <t>emande d'aide à l'installation</t>
    </r>
    <r>
      <rPr>
        <sz val="11"/>
        <color theme="1"/>
        <rFont val="Calibri"/>
        <family val="2"/>
        <scheme val="minor"/>
      </rPr>
      <t xml:space="preserve"> :</t>
    </r>
  </si>
  <si>
    <r>
      <t xml:space="preserve">TRANSFORMATION ---  </t>
    </r>
    <r>
      <rPr>
        <b/>
        <u/>
        <sz val="11"/>
        <rFont val="Times New Roman"/>
        <family val="1"/>
      </rPr>
      <t xml:space="preserve">EVOLUTION </t>
    </r>
    <r>
      <rPr>
        <b/>
        <u/>
        <sz val="11"/>
        <color theme="0"/>
        <rFont val="Times New Roman"/>
        <family val="1"/>
      </rPr>
      <t>estimée (augmentation, diminution ou maintien (=0)) induite par l'action soutenue financièrement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</si>
</sst>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0.00_ ;\-#,##0.00\ "/>
    <numFmt numFmtId="166" formatCode="&quot;€&quot;\ #,##0.00"/>
    <numFmt numFmtId="167" formatCode="_-* #,##0.00\ [$€-40C]_-;\-* #,##0.00\ [$€-40C]_-;_-* &quot;-&quot;??\ [$€-40C]_-;_-@_-"/>
    <numFmt numFmtId="168" formatCode="#,##0.0"/>
    <numFmt numFmtId="169" formatCode="d/mm/yyyy;@"/>
    <numFmt numFmtId="170" formatCode="dd/mm/yyyy;@"/>
  </numFmts>
  <fonts count="82" x14ac:knownFonts="1">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i/>
      <sz val="11"/>
      <color theme="1"/>
      <name val="Calibri"/>
      <family val="2"/>
      <scheme val="minor"/>
    </font>
    <font>
      <b/>
      <sz val="11"/>
      <color rgb="FFFF0000"/>
      <name val="Calibri"/>
      <family val="2"/>
      <scheme val="minor"/>
    </font>
    <font>
      <b/>
      <u/>
      <sz val="11"/>
      <color theme="1"/>
      <name val="Calibri"/>
      <family val="2"/>
      <scheme val="minor"/>
    </font>
    <font>
      <i/>
      <sz val="11"/>
      <color rgb="FF7030A0"/>
      <name val="Calibri"/>
      <family val="2"/>
      <scheme val="minor"/>
    </font>
    <font>
      <sz val="11"/>
      <color theme="1"/>
      <name val="Book Antiqua"/>
      <family val="1"/>
    </font>
    <font>
      <b/>
      <sz val="11"/>
      <color rgb="FF7030A0"/>
      <name val="Calibri"/>
      <family val="2"/>
      <scheme val="minor"/>
    </font>
    <font>
      <sz val="11"/>
      <color theme="0"/>
      <name val="Calibri"/>
      <family val="2"/>
      <scheme val="minor"/>
    </font>
    <font>
      <sz val="10"/>
      <color theme="1"/>
      <name val="Calibri"/>
      <family val="2"/>
      <scheme val="minor"/>
    </font>
    <font>
      <u/>
      <sz val="11"/>
      <color theme="1"/>
      <name val="Calibri"/>
      <family val="2"/>
      <scheme val="minor"/>
    </font>
    <font>
      <sz val="11"/>
      <color rgb="FF7030A0"/>
      <name val="Calibri"/>
      <family val="2"/>
      <scheme val="minor"/>
    </font>
    <font>
      <b/>
      <u/>
      <sz val="11"/>
      <color theme="0"/>
      <name val="Calibri"/>
      <family val="2"/>
      <scheme val="minor"/>
    </font>
    <font>
      <sz val="10"/>
      <color theme="0"/>
      <name val="Calibri"/>
      <family val="2"/>
      <scheme val="minor"/>
    </font>
    <font>
      <sz val="11"/>
      <color theme="1"/>
      <name val="Calibri"/>
      <family val="2"/>
      <scheme val="minor"/>
    </font>
    <font>
      <b/>
      <sz val="11"/>
      <color theme="0"/>
      <name val="Calibri"/>
      <family val="2"/>
      <scheme val="minor"/>
    </font>
    <font>
      <sz val="10"/>
      <name val="Calibri"/>
      <family val="2"/>
      <scheme val="minor"/>
    </font>
    <font>
      <b/>
      <sz val="10"/>
      <color theme="0"/>
      <name val="Calibri"/>
      <family val="2"/>
      <scheme val="minor"/>
    </font>
    <font>
      <sz val="9"/>
      <color indexed="81"/>
      <name val="Tahoma"/>
      <family val="2"/>
    </font>
    <font>
      <b/>
      <sz val="11"/>
      <name val="Calibri"/>
      <family val="2"/>
      <scheme val="minor"/>
    </font>
    <font>
      <b/>
      <i/>
      <sz val="11"/>
      <color rgb="FF7030A0"/>
      <name val="Calibri"/>
      <family val="2"/>
      <scheme val="minor"/>
    </font>
    <font>
      <sz val="11"/>
      <color rgb="FF0070C0"/>
      <name val="Calibri"/>
      <family val="2"/>
      <scheme val="minor"/>
    </font>
    <font>
      <b/>
      <u/>
      <sz val="10"/>
      <name val="Calibri"/>
      <family val="2"/>
      <scheme val="minor"/>
    </font>
    <font>
      <b/>
      <i/>
      <u/>
      <sz val="11"/>
      <color rgb="FF0070C0"/>
      <name val="Calibri"/>
      <family val="2"/>
      <scheme val="minor"/>
    </font>
    <font>
      <i/>
      <sz val="11"/>
      <name val="Calibri"/>
      <family val="2"/>
      <scheme val="minor"/>
    </font>
    <font>
      <b/>
      <sz val="10"/>
      <color theme="1"/>
      <name val="Calibri"/>
      <family val="2"/>
      <scheme val="minor"/>
    </font>
    <font>
      <b/>
      <u/>
      <sz val="11"/>
      <color theme="0" tint="-0.14999847407452621"/>
      <name val="Calibri"/>
      <family val="2"/>
      <scheme val="minor"/>
    </font>
    <font>
      <sz val="11"/>
      <color theme="0" tint="-0.14999847407452621"/>
      <name val="Calibri"/>
      <family val="2"/>
      <scheme val="minor"/>
    </font>
    <font>
      <b/>
      <sz val="11"/>
      <color theme="0" tint="-0.14999847407452621"/>
      <name val="Calibri"/>
      <family val="2"/>
      <scheme val="minor"/>
    </font>
    <font>
      <sz val="10"/>
      <color theme="0" tint="-0.14999847407452621"/>
      <name val="Calibri"/>
      <family val="2"/>
      <scheme val="minor"/>
    </font>
    <font>
      <i/>
      <sz val="11"/>
      <color theme="0" tint="-0.14999847407452621"/>
      <name val="Calibri"/>
      <family val="2"/>
      <scheme val="minor"/>
    </font>
    <font>
      <strike/>
      <sz val="11"/>
      <color theme="0" tint="-0.14999847407452621"/>
      <name val="Calibri"/>
      <family val="2"/>
      <scheme val="minor"/>
    </font>
    <font>
      <sz val="11"/>
      <color theme="0" tint="-0.14999847407452621"/>
      <name val="Arial"/>
      <family val="2"/>
    </font>
    <font>
      <sz val="10"/>
      <color theme="1"/>
      <name val="Verdana"/>
      <family val="2"/>
    </font>
    <font>
      <sz val="10"/>
      <color theme="1"/>
      <name val="Times New Roman"/>
      <family val="1"/>
    </font>
    <font>
      <sz val="5"/>
      <name val="Calibri"/>
      <family val="2"/>
      <scheme val="minor"/>
    </font>
    <font>
      <b/>
      <i/>
      <sz val="11"/>
      <color theme="1"/>
      <name val="Calibri"/>
      <family val="2"/>
      <scheme val="minor"/>
    </font>
    <font>
      <sz val="11"/>
      <color theme="0" tint="-0.14999847407452621"/>
      <name val="Book Antiqua"/>
      <family val="1"/>
    </font>
    <font>
      <b/>
      <sz val="11"/>
      <color theme="0" tint="-0.14999847407452621"/>
      <name val="Book Antiqua"/>
      <family val="1"/>
    </font>
    <font>
      <sz val="11"/>
      <color theme="1"/>
      <name val="Times New Roman"/>
      <family val="1"/>
    </font>
    <font>
      <b/>
      <u/>
      <sz val="11"/>
      <color rgb="FFFF0000"/>
      <name val="Calibri"/>
      <family val="2"/>
      <scheme val="minor"/>
    </font>
    <font>
      <b/>
      <i/>
      <sz val="11"/>
      <name val="Calibri"/>
      <family val="2"/>
      <scheme val="minor"/>
    </font>
    <font>
      <u/>
      <sz val="11"/>
      <name val="Calibri"/>
      <family val="2"/>
      <scheme val="minor"/>
    </font>
    <font>
      <b/>
      <sz val="11"/>
      <color rgb="FF0070C0"/>
      <name val="Calibri"/>
      <family val="2"/>
      <scheme val="minor"/>
    </font>
    <font>
      <b/>
      <i/>
      <sz val="12"/>
      <name val="Calibri"/>
      <family val="2"/>
      <scheme val="minor"/>
    </font>
    <font>
      <b/>
      <i/>
      <u/>
      <sz val="11"/>
      <name val="Calibri"/>
      <family val="2"/>
      <scheme val="minor"/>
    </font>
    <font>
      <i/>
      <sz val="10"/>
      <name val="Calibri"/>
      <family val="2"/>
      <scheme val="minor"/>
    </font>
    <font>
      <u/>
      <sz val="11"/>
      <color theme="0" tint="-0.14999847407452621"/>
      <name val="Calibri"/>
      <family val="2"/>
      <scheme val="minor"/>
    </font>
    <font>
      <i/>
      <sz val="10"/>
      <color theme="1"/>
      <name val="Calibri"/>
      <family val="2"/>
      <scheme val="minor"/>
    </font>
    <font>
      <sz val="11"/>
      <color theme="9" tint="-0.249977111117893"/>
      <name val="Calibri"/>
      <family val="2"/>
      <scheme val="minor"/>
    </font>
    <font>
      <b/>
      <i/>
      <u/>
      <sz val="11"/>
      <color rgb="FF7030A0"/>
      <name val="Calibri"/>
      <family val="2"/>
      <scheme val="minor"/>
    </font>
    <font>
      <b/>
      <sz val="12"/>
      <color rgb="FF7030A0"/>
      <name val="Calibri"/>
      <family val="2"/>
      <scheme val="minor"/>
    </font>
    <font>
      <b/>
      <u/>
      <sz val="12"/>
      <color rgb="FF7030A0"/>
      <name val="Calibri"/>
      <family val="2"/>
      <scheme val="minor"/>
    </font>
    <font>
      <b/>
      <u/>
      <sz val="11"/>
      <color rgb="FF7030A0"/>
      <name val="Calibri"/>
      <family val="2"/>
      <scheme val="minor"/>
    </font>
    <font>
      <sz val="11"/>
      <color rgb="FF00B050"/>
      <name val="Calibri"/>
      <family val="2"/>
      <scheme val="minor"/>
    </font>
    <font>
      <b/>
      <sz val="11"/>
      <color rgb="FF00B050"/>
      <name val="Calibri"/>
      <family val="2"/>
      <scheme val="minor"/>
    </font>
    <font>
      <b/>
      <sz val="9"/>
      <color indexed="10"/>
      <name val="Tahoma"/>
      <family val="2"/>
    </font>
    <font>
      <i/>
      <sz val="9"/>
      <color indexed="81"/>
      <name val="Tahoma"/>
      <family val="2"/>
    </font>
    <font>
      <i/>
      <u/>
      <sz val="11"/>
      <color rgb="FF7030A0"/>
      <name val="Calibri"/>
      <family val="2"/>
      <scheme val="minor"/>
    </font>
    <font>
      <sz val="9"/>
      <name val="Calibri"/>
      <family val="2"/>
      <scheme val="minor"/>
    </font>
    <font>
      <b/>
      <u/>
      <sz val="11"/>
      <name val="Calibri"/>
      <family val="2"/>
      <scheme val="minor"/>
    </font>
    <font>
      <b/>
      <sz val="9"/>
      <name val="Calibri"/>
      <family val="2"/>
      <scheme val="minor"/>
    </font>
    <font>
      <i/>
      <u/>
      <sz val="11"/>
      <color theme="0" tint="-0.14999847407452621"/>
      <name val="Calibri"/>
      <family val="2"/>
      <scheme val="minor"/>
    </font>
    <font>
      <u/>
      <sz val="11"/>
      <color theme="1"/>
      <name val="Times New Roman"/>
      <family val="1"/>
    </font>
    <font>
      <b/>
      <u/>
      <sz val="11"/>
      <color theme="1"/>
      <name val="Times New Roman"/>
      <family val="1"/>
    </font>
    <font>
      <b/>
      <sz val="11"/>
      <color theme="1"/>
      <name val="Times New Roman"/>
      <family val="1"/>
    </font>
    <font>
      <b/>
      <vertAlign val="superscript"/>
      <sz val="11"/>
      <color theme="1"/>
      <name val="Times New Roman"/>
      <family val="1"/>
    </font>
    <font>
      <b/>
      <u/>
      <sz val="11"/>
      <color theme="0"/>
      <name val="Times New Roman"/>
      <family val="1"/>
    </font>
    <font>
      <sz val="11"/>
      <color theme="0"/>
      <name val="Times New Roman"/>
      <family val="1"/>
    </font>
    <font>
      <sz val="10"/>
      <color theme="0"/>
      <name val="Times New Roman"/>
      <family val="1"/>
    </font>
    <font>
      <b/>
      <u/>
      <sz val="11"/>
      <color rgb="FF7030A0"/>
      <name val="Times New Roman"/>
      <family val="1"/>
    </font>
    <font>
      <sz val="11"/>
      <color rgb="FF7030A0"/>
      <name val="Times New Roman"/>
      <family val="1"/>
    </font>
    <font>
      <sz val="10"/>
      <color rgb="FF7030A0"/>
      <name val="Times New Roman"/>
      <family val="1"/>
    </font>
    <font>
      <b/>
      <u/>
      <sz val="14"/>
      <color rgb="FF7030A0"/>
      <name val="Calibri"/>
      <family val="2"/>
      <scheme val="minor"/>
    </font>
    <font>
      <sz val="10"/>
      <color rgb="FF7030A0"/>
      <name val="Calibri"/>
      <family val="2"/>
      <scheme val="minor"/>
    </font>
    <font>
      <strike/>
      <sz val="11"/>
      <color rgb="FF7030A0"/>
      <name val="Calibri"/>
      <family val="2"/>
      <scheme val="minor"/>
    </font>
    <font>
      <b/>
      <i/>
      <u/>
      <sz val="11"/>
      <color theme="1"/>
      <name val="Times New Roman"/>
      <family val="1"/>
    </font>
    <font>
      <b/>
      <sz val="12"/>
      <color rgb="FFFF0000"/>
      <name val="Calibri"/>
      <family val="2"/>
      <scheme val="minor"/>
    </font>
    <font>
      <b/>
      <u/>
      <sz val="11"/>
      <name val="Times New Roman"/>
      <family val="1"/>
    </font>
    <font>
      <b/>
      <u/>
      <sz val="12"/>
      <name val="Times New Roman"/>
      <family val="1"/>
    </font>
  </fonts>
  <fills count="8">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0" tint="-0.49998474074526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top style="mediumDashed">
        <color auto="1"/>
      </top>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Dashed">
        <color auto="1"/>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xf numFmtId="164" fontId="16" fillId="0" borderId="0" applyFont="0" applyFill="0" applyBorder="0" applyAlignment="0" applyProtection="0"/>
    <xf numFmtId="9" fontId="16" fillId="0" borderId="0" applyFont="0" applyFill="0" applyBorder="0" applyAlignment="0" applyProtection="0"/>
  </cellStyleXfs>
  <cellXfs count="476">
    <xf numFmtId="0" fontId="0" fillId="0" borderId="0" xfId="0"/>
    <xf numFmtId="0" fontId="11" fillId="0" borderId="0" xfId="0" applyFont="1"/>
    <xf numFmtId="0" fontId="0" fillId="0" borderId="1" xfId="0" applyBorder="1" applyProtection="1">
      <protection locked="0"/>
    </xf>
    <xf numFmtId="14" fontId="0" fillId="0" borderId="1" xfId="0" applyNumberFormat="1" applyBorder="1" applyProtection="1">
      <protection locked="0"/>
    </xf>
    <xf numFmtId="1" fontId="0" fillId="0" borderId="1" xfId="0" applyNumberFormat="1" applyBorder="1" applyProtection="1">
      <protection locked="0"/>
    </xf>
    <xf numFmtId="0" fontId="2" fillId="0" borderId="1" xfId="0" applyFont="1" applyBorder="1" applyProtection="1">
      <protection locked="0"/>
    </xf>
    <xf numFmtId="0" fontId="0" fillId="0" borderId="10" xfId="0" applyBorder="1" applyProtection="1">
      <protection locked="0"/>
    </xf>
    <xf numFmtId="0" fontId="17" fillId="3" borderId="2" xfId="0" applyFont="1" applyFill="1" applyBorder="1" applyProtection="1"/>
    <xf numFmtId="0" fontId="17" fillId="3" borderId="3" xfId="0" applyFont="1" applyFill="1" applyBorder="1" applyProtection="1"/>
    <xf numFmtId="0" fontId="19" fillId="3" borderId="4" xfId="0" applyFont="1" applyFill="1" applyBorder="1" applyProtection="1"/>
    <xf numFmtId="0" fontId="0" fillId="0" borderId="0" xfId="0" applyProtection="1"/>
    <xf numFmtId="0" fontId="3" fillId="0" borderId="5" xfId="0" applyFont="1" applyBorder="1" applyProtection="1"/>
    <xf numFmtId="0" fontId="0" fillId="0" borderId="0" xfId="0" applyBorder="1" applyProtection="1"/>
    <xf numFmtId="0" fontId="11" fillId="0" borderId="6" xfId="0" applyFont="1" applyBorder="1" applyProtection="1"/>
    <xf numFmtId="0" fontId="0" fillId="0" borderId="5" xfId="0" applyBorder="1" applyProtection="1"/>
    <xf numFmtId="0" fontId="12" fillId="0" borderId="13" xfId="0" applyFont="1" applyBorder="1" applyProtection="1"/>
    <xf numFmtId="0" fontId="0" fillId="0" borderId="11" xfId="0" applyBorder="1" applyProtection="1"/>
    <xf numFmtId="0" fontId="11" fillId="0" borderId="16" xfId="0" applyFont="1" applyBorder="1" applyProtection="1"/>
    <xf numFmtId="0" fontId="0" fillId="0" borderId="14" xfId="0" applyBorder="1" applyProtection="1"/>
    <xf numFmtId="0" fontId="0" fillId="0" borderId="12" xfId="0" applyBorder="1" applyProtection="1"/>
    <xf numFmtId="0" fontId="11" fillId="0" borderId="17" xfId="0" applyFont="1" applyBorder="1" applyProtection="1"/>
    <xf numFmtId="0" fontId="12" fillId="0" borderId="5" xfId="0" applyFont="1" applyBorder="1" applyProtection="1"/>
    <xf numFmtId="0" fontId="0" fillId="0" borderId="7" xfId="0" applyBorder="1" applyProtection="1"/>
    <xf numFmtId="0" fontId="0" fillId="0" borderId="8" xfId="0" applyBorder="1" applyProtection="1"/>
    <xf numFmtId="0" fontId="11" fillId="0" borderId="9" xfId="0" applyFont="1" applyBorder="1" applyProtection="1"/>
    <xf numFmtId="0" fontId="11" fillId="0" borderId="0" xfId="0" applyFont="1" applyProtection="1"/>
    <xf numFmtId="0" fontId="10" fillId="0" borderId="5" xfId="0" applyFont="1" applyBorder="1" applyProtection="1"/>
    <xf numFmtId="0" fontId="11" fillId="2" borderId="0" xfId="0" applyFont="1" applyFill="1" applyBorder="1" applyAlignment="1" applyProtection="1">
      <alignment horizontal="center"/>
    </xf>
    <xf numFmtId="0" fontId="11" fillId="0" borderId="0" xfId="0" applyFont="1" applyBorder="1" applyAlignment="1" applyProtection="1">
      <alignment horizontal="center"/>
    </xf>
    <xf numFmtId="0" fontId="11" fillId="0" borderId="0" xfId="0" applyFont="1" applyFill="1" applyBorder="1" applyAlignment="1" applyProtection="1">
      <alignment horizontal="center"/>
    </xf>
    <xf numFmtId="0" fontId="0" fillId="0" borderId="13" xfId="0" applyBorder="1" applyProtection="1"/>
    <xf numFmtId="0" fontId="1" fillId="0" borderId="0" xfId="0" applyFont="1" applyProtection="1"/>
    <xf numFmtId="3" fontId="0" fillId="0" borderId="15" xfId="0" applyNumberFormat="1" applyFont="1" applyBorder="1" applyProtection="1">
      <protection locked="0"/>
    </xf>
    <xf numFmtId="4" fontId="0" fillId="0" borderId="15" xfId="0" applyNumberFormat="1" applyFont="1" applyBorder="1" applyProtection="1">
      <protection locked="0"/>
    </xf>
    <xf numFmtId="0" fontId="0" fillId="0" borderId="15" xfId="0" applyFont="1" applyBorder="1" applyProtection="1">
      <protection locked="0"/>
    </xf>
    <xf numFmtId="0" fontId="14" fillId="3" borderId="2" xfId="0" applyFont="1" applyFill="1" applyBorder="1" applyProtection="1"/>
    <xf numFmtId="0" fontId="10" fillId="3" borderId="3" xfId="0" applyFont="1" applyFill="1" applyBorder="1" applyProtection="1"/>
    <xf numFmtId="0" fontId="10" fillId="3" borderId="4" xfId="0" applyFont="1" applyFill="1" applyBorder="1" applyProtection="1"/>
    <xf numFmtId="0" fontId="0" fillId="0" borderId="6" xfId="0" applyBorder="1" applyProtection="1"/>
    <xf numFmtId="0" fontId="0" fillId="0" borderId="9" xfId="0" applyBorder="1" applyProtection="1"/>
    <xf numFmtId="0" fontId="13" fillId="0" borderId="5" xfId="0" applyFont="1" applyBorder="1" applyProtection="1"/>
    <xf numFmtId="0" fontId="11" fillId="0" borderId="0" xfId="0" applyFont="1" applyBorder="1" applyProtection="1"/>
    <xf numFmtId="0" fontId="11" fillId="0" borderId="0" xfId="0" applyFont="1" applyFill="1" applyBorder="1" applyProtection="1"/>
    <xf numFmtId="0" fontId="12" fillId="0" borderId="0" xfId="0" applyFont="1" applyBorder="1" applyProtection="1"/>
    <xf numFmtId="0" fontId="0" fillId="0" borderId="5" xfId="0" applyBorder="1" applyAlignment="1" applyProtection="1">
      <alignment horizontal="right"/>
    </xf>
    <xf numFmtId="0" fontId="0" fillId="0" borderId="5" xfId="0" applyFill="1" applyBorder="1" applyProtection="1"/>
    <xf numFmtId="0" fontId="0" fillId="0" borderId="0" xfId="0" applyNumberFormat="1" applyProtection="1"/>
    <xf numFmtId="0" fontId="0" fillId="0" borderId="0" xfId="0" applyFill="1" applyProtection="1"/>
    <xf numFmtId="0" fontId="15" fillId="3" borderId="4" xfId="0" applyFont="1" applyFill="1" applyBorder="1" applyProtection="1"/>
    <xf numFmtId="0" fontId="2" fillId="0" borderId="5" xfId="0" applyFont="1" applyBorder="1" applyProtection="1"/>
    <xf numFmtId="0" fontId="0" fillId="0" borderId="6" xfId="0" applyBorder="1" applyAlignment="1" applyProtection="1">
      <alignment vertical="top" wrapText="1"/>
    </xf>
    <xf numFmtId="0" fontId="18" fillId="0" borderId="5" xfId="0" applyFont="1" applyBorder="1" applyProtection="1"/>
    <xf numFmtId="0" fontId="3" fillId="0" borderId="0" xfId="0" applyFont="1" applyBorder="1" applyAlignment="1" applyProtection="1">
      <alignment vertical="top"/>
    </xf>
    <xf numFmtId="0" fontId="3" fillId="0" borderId="5" xfId="0" applyFont="1" applyBorder="1" applyAlignment="1" applyProtection="1">
      <alignment vertical="top"/>
    </xf>
    <xf numFmtId="0" fontId="0" fillId="0" borderId="0" xfId="0" applyFill="1" applyBorder="1" applyProtection="1"/>
    <xf numFmtId="0" fontId="0" fillId="0" borderId="6" xfId="0" applyFill="1" applyBorder="1" applyProtection="1"/>
    <xf numFmtId="0" fontId="0" fillId="0" borderId="5" xfId="0" applyFill="1" applyBorder="1" applyAlignment="1" applyProtection="1">
      <alignment wrapText="1"/>
    </xf>
    <xf numFmtId="0" fontId="0" fillId="0" borderId="0" xfId="0" applyFill="1" applyBorder="1" applyAlignment="1" applyProtection="1">
      <alignment wrapText="1"/>
    </xf>
    <xf numFmtId="0" fontId="0" fillId="0" borderId="6" xfId="0" applyFill="1" applyBorder="1" applyAlignment="1" applyProtection="1">
      <alignment wrapText="1"/>
    </xf>
    <xf numFmtId="0" fontId="0" fillId="0" borderId="5" xfId="0" applyFill="1" applyBorder="1" applyAlignment="1" applyProtection="1">
      <alignment horizontal="left" vertical="top"/>
    </xf>
    <xf numFmtId="0" fontId="0" fillId="0" borderId="7" xfId="0" applyFill="1" applyBorder="1" applyProtection="1"/>
    <xf numFmtId="0" fontId="0" fillId="0" borderId="8" xfId="0" applyFill="1" applyBorder="1" applyProtection="1"/>
    <xf numFmtId="0" fontId="0" fillId="0" borderId="9" xfId="0" applyFill="1" applyBorder="1" applyProtection="1"/>
    <xf numFmtId="0" fontId="3" fillId="0" borderId="0" xfId="0" applyFont="1" applyFill="1" applyBorder="1" applyProtection="1"/>
    <xf numFmtId="0" fontId="3" fillId="0" borderId="6" xfId="0" applyFont="1" applyFill="1" applyBorder="1" applyProtection="1"/>
    <xf numFmtId="0" fontId="0" fillId="0" borderId="1" xfId="0" applyFill="1" applyBorder="1" applyProtection="1">
      <protection locked="0"/>
    </xf>
    <xf numFmtId="4" fontId="0" fillId="0" borderId="1" xfId="0" applyNumberFormat="1" applyFill="1" applyBorder="1" applyProtection="1">
      <protection locked="0"/>
    </xf>
    <xf numFmtId="1" fontId="0" fillId="0" borderId="1" xfId="0" applyNumberFormat="1" applyFill="1" applyBorder="1" applyProtection="1">
      <protection locked="0"/>
    </xf>
    <xf numFmtId="0" fontId="0" fillId="0" borderId="5" xfId="0" applyBorder="1" applyAlignment="1" applyProtection="1">
      <alignment horizontal="left"/>
    </xf>
    <xf numFmtId="167" fontId="0" fillId="0" borderId="1" xfId="0" applyNumberFormat="1" applyBorder="1" applyProtection="1">
      <protection locked="0"/>
    </xf>
    <xf numFmtId="0" fontId="11" fillId="2" borderId="2" xfId="0" applyFont="1" applyFill="1" applyBorder="1" applyAlignment="1" applyProtection="1"/>
    <xf numFmtId="0" fontId="0" fillId="0" borderId="4" xfId="0" applyBorder="1" applyProtection="1"/>
    <xf numFmtId="167" fontId="0" fillId="0" borderId="26" xfId="0" applyNumberFormat="1" applyBorder="1" applyProtection="1">
      <protection locked="0"/>
    </xf>
    <xf numFmtId="0" fontId="0" fillId="0" borderId="23" xfId="0" applyBorder="1" applyProtection="1">
      <protection locked="0"/>
    </xf>
    <xf numFmtId="0" fontId="0" fillId="0" borderId="28" xfId="0" applyBorder="1" applyProtection="1">
      <protection locked="0"/>
    </xf>
    <xf numFmtId="0" fontId="17" fillId="3" borderId="4" xfId="0" applyFont="1" applyFill="1" applyBorder="1" applyProtection="1"/>
    <xf numFmtId="167" fontId="0" fillId="0" borderId="1" xfId="0" applyNumberFormat="1" applyFill="1" applyBorder="1" applyProtection="1">
      <protection locked="0"/>
    </xf>
    <xf numFmtId="167" fontId="0" fillId="0" borderId="23" xfId="0" applyNumberFormat="1" applyBorder="1" applyProtection="1">
      <protection locked="0"/>
    </xf>
    <xf numFmtId="167" fontId="0" fillId="0" borderId="23" xfId="0" applyNumberFormat="1" applyFill="1" applyBorder="1" applyProtection="1">
      <protection locked="0"/>
    </xf>
    <xf numFmtId="0" fontId="15" fillId="3" borderId="3" xfId="0" applyFont="1" applyFill="1" applyBorder="1" applyProtection="1"/>
    <xf numFmtId="0" fontId="11" fillId="0" borderId="0" xfId="0" applyFont="1" applyBorder="1" applyAlignment="1" applyProtection="1">
      <alignment horizontal="right"/>
    </xf>
    <xf numFmtId="0" fontId="11" fillId="0" borderId="11" xfId="0" applyFont="1" applyBorder="1" applyProtection="1"/>
    <xf numFmtId="0" fontId="0" fillId="0" borderId="25" xfId="0" applyBorder="1" applyProtection="1"/>
    <xf numFmtId="0" fontId="11" fillId="0" borderId="8" xfId="0" applyFont="1" applyBorder="1" applyProtection="1"/>
    <xf numFmtId="0" fontId="0" fillId="0" borderId="5" xfId="0" applyBorder="1" applyAlignment="1" applyProtection="1">
      <alignment vertical="center"/>
    </xf>
    <xf numFmtId="0" fontId="0" fillId="0" borderId="0" xfId="0" applyBorder="1" applyAlignment="1" applyProtection="1">
      <alignment vertical="center"/>
    </xf>
    <xf numFmtId="0" fontId="2" fillId="0" borderId="22" xfId="0" applyFont="1" applyBorder="1" applyAlignment="1" applyProtection="1">
      <alignment horizontal="center"/>
    </xf>
    <xf numFmtId="0" fontId="2" fillId="0" borderId="22" xfId="0" applyFont="1" applyBorder="1" applyAlignment="1" applyProtection="1">
      <alignment horizontal="center" wrapText="1"/>
    </xf>
    <xf numFmtId="0" fontId="0" fillId="0" borderId="15" xfId="0" applyBorder="1" applyProtection="1">
      <protection locked="0"/>
    </xf>
    <xf numFmtId="0" fontId="0" fillId="0" borderId="21" xfId="0" applyBorder="1" applyProtection="1">
      <protection locked="0"/>
    </xf>
    <xf numFmtId="0" fontId="27" fillId="2" borderId="0" xfId="0" applyFont="1" applyFill="1" applyBorder="1" applyAlignment="1" applyProtection="1">
      <alignment horizontal="center"/>
    </xf>
    <xf numFmtId="165" fontId="0" fillId="0" borderId="15" xfId="1" applyNumberFormat="1" applyFont="1" applyBorder="1" applyAlignment="1" applyProtection="1">
      <alignment vertical="center"/>
      <protection locked="0"/>
    </xf>
    <xf numFmtId="0" fontId="11" fillId="0" borderId="0" xfId="0" applyFont="1" applyBorder="1" applyAlignment="1" applyProtection="1">
      <alignment horizontal="center" vertical="center"/>
    </xf>
    <xf numFmtId="4" fontId="0" fillId="0" borderId="15" xfId="0" applyNumberFormat="1" applyFont="1" applyBorder="1" applyAlignment="1" applyProtection="1">
      <alignment vertical="center"/>
      <protection locked="0"/>
    </xf>
    <xf numFmtId="0" fontId="0" fillId="0" borderId="0" xfId="0" applyBorder="1" applyAlignment="1" applyProtection="1">
      <alignment horizontal="center" vertical="center"/>
    </xf>
    <xf numFmtId="4" fontId="0" fillId="0" borderId="21" xfId="0" applyNumberFormat="1" applyFont="1" applyBorder="1" applyAlignment="1" applyProtection="1">
      <alignment vertical="center"/>
      <protection locked="0"/>
    </xf>
    <xf numFmtId="0" fontId="28" fillId="2" borderId="0" xfId="0" applyFont="1" applyFill="1"/>
    <xf numFmtId="0" fontId="29" fillId="2" borderId="0" xfId="0" applyFont="1" applyFill="1"/>
    <xf numFmtId="0" fontId="28" fillId="2" borderId="0" xfId="0" applyFont="1" applyFill="1" applyProtection="1"/>
    <xf numFmtId="0" fontId="29" fillId="2" borderId="0" xfId="0" applyFont="1" applyFill="1" applyProtection="1"/>
    <xf numFmtId="0" fontId="30" fillId="2" borderId="0" xfId="0" applyFont="1" applyFill="1" applyProtection="1"/>
    <xf numFmtId="0" fontId="31" fillId="2" borderId="0" xfId="0" applyFont="1" applyFill="1" applyProtection="1"/>
    <xf numFmtId="0" fontId="29" fillId="2" borderId="0" xfId="0" quotePrefix="1" applyFont="1" applyFill="1" applyProtection="1"/>
    <xf numFmtId="0" fontId="32" fillId="2" borderId="0" xfId="0" applyFont="1" applyFill="1" applyProtection="1"/>
    <xf numFmtId="0" fontId="30" fillId="2" borderId="0" xfId="0" quotePrefix="1" applyFont="1" applyFill="1" applyProtection="1"/>
    <xf numFmtId="0" fontId="29" fillId="2" borderId="0" xfId="0" applyNumberFormat="1" applyFont="1" applyFill="1" applyProtection="1"/>
    <xf numFmtId="0" fontId="33" fillId="2" borderId="0" xfId="0" applyFont="1" applyFill="1" applyProtection="1"/>
    <xf numFmtId="0" fontId="29" fillId="2" borderId="0" xfId="0" applyFont="1" applyFill="1" applyAlignment="1" applyProtection="1"/>
    <xf numFmtId="0" fontId="29" fillId="2" borderId="0" xfId="0" applyFont="1" applyFill="1" applyAlignment="1" applyProtection="1">
      <alignment vertical="top"/>
    </xf>
    <xf numFmtId="0" fontId="33" fillId="2" borderId="0" xfId="0" applyFont="1" applyFill="1"/>
    <xf numFmtId="0" fontId="34" fillId="2" borderId="0" xfId="0" applyFont="1" applyFill="1" applyProtection="1"/>
    <xf numFmtId="0" fontId="32" fillId="2" borderId="0" xfId="0" quotePrefix="1" applyFont="1" applyFill="1"/>
    <xf numFmtId="0" fontId="32" fillId="2" borderId="0" xfId="0" applyFont="1" applyFill="1"/>
    <xf numFmtId="1" fontId="0" fillId="0" borderId="1" xfId="0" applyNumberFormat="1" applyBorder="1" applyAlignment="1" applyProtection="1">
      <alignment horizontal="center" vertical="top" wrapText="1"/>
      <protection locked="0"/>
    </xf>
    <xf numFmtId="167" fontId="0" fillId="0" borderId="1" xfId="0" applyNumberFormat="1" applyBorder="1" applyAlignment="1" applyProtection="1">
      <alignment horizontal="right" vertical="top" wrapText="1"/>
      <protection locked="0"/>
    </xf>
    <xf numFmtId="167" fontId="0" fillId="0" borderId="1" xfId="0" applyNumberFormat="1" applyBorder="1" applyAlignment="1" applyProtection="1">
      <alignment horizontal="center" vertical="top" wrapText="1"/>
      <protection locked="0"/>
    </xf>
    <xf numFmtId="0" fontId="0" fillId="0" borderId="1" xfId="0" applyBorder="1" applyAlignment="1" applyProtection="1">
      <alignment horizontal="center" vertical="top" wrapText="1"/>
      <protection locked="0"/>
    </xf>
    <xf numFmtId="167" fontId="0" fillId="0" borderId="1" xfId="0" applyNumberFormat="1" applyBorder="1" applyAlignment="1" applyProtection="1">
      <alignment horizontal="left"/>
      <protection locked="0"/>
    </xf>
    <xf numFmtId="167" fontId="0" fillId="0" borderId="24" xfId="0" applyNumberFormat="1" applyBorder="1" applyProtection="1">
      <protection locked="0"/>
    </xf>
    <xf numFmtId="0" fontId="0" fillId="0" borderId="1" xfId="0" applyBorder="1" applyAlignment="1" applyProtection="1">
      <alignment vertical="center"/>
      <protection locked="0"/>
    </xf>
    <xf numFmtId="167" fontId="11" fillId="0" borderId="15" xfId="0" applyNumberFormat="1" applyFont="1" applyBorder="1" applyProtection="1">
      <protection locked="0"/>
    </xf>
    <xf numFmtId="167" fontId="0" fillId="0" borderId="15" xfId="0" applyNumberFormat="1" applyFont="1" applyBorder="1" applyProtection="1">
      <protection locked="0"/>
    </xf>
    <xf numFmtId="167" fontId="0" fillId="0" borderId="21" xfId="0" applyNumberFormat="1" applyFont="1" applyBorder="1" applyProtection="1">
      <protection locked="0"/>
    </xf>
    <xf numFmtId="0" fontId="38" fillId="0" borderId="0" xfId="0" applyFont="1" applyBorder="1" applyProtection="1"/>
    <xf numFmtId="0" fontId="0" fillId="4" borderId="0" xfId="0" applyFill="1" applyAlignment="1" applyProtection="1">
      <alignment wrapText="1"/>
    </xf>
    <xf numFmtId="0" fontId="0" fillId="0" borderId="0" xfId="0" applyAlignment="1" applyProtection="1">
      <alignment wrapText="1"/>
    </xf>
    <xf numFmtId="0" fontId="0" fillId="4" borderId="0" xfId="0" applyFill="1" applyProtection="1"/>
    <xf numFmtId="14" fontId="0" fillId="4" borderId="0" xfId="0" applyNumberFormat="1" applyFill="1" applyProtection="1"/>
    <xf numFmtId="14" fontId="0" fillId="0" borderId="0" xfId="0" applyNumberFormat="1" applyProtection="1"/>
    <xf numFmtId="2" fontId="0" fillId="0" borderId="0" xfId="0" applyNumberFormat="1" applyProtection="1"/>
    <xf numFmtId="1" fontId="0" fillId="4" borderId="0" xfId="0" applyNumberFormat="1" applyFill="1" applyProtection="1"/>
    <xf numFmtId="165" fontId="0" fillId="0" borderId="15" xfId="1" applyNumberFormat="1" applyFont="1" applyFill="1" applyBorder="1" applyAlignment="1" applyProtection="1">
      <alignment vertical="center"/>
      <protection locked="0"/>
    </xf>
    <xf numFmtId="0" fontId="41" fillId="0" borderId="0" xfId="0" applyFont="1" applyBorder="1" applyAlignment="1" applyProtection="1">
      <alignment horizontal="left" vertical="top" wrapText="1"/>
    </xf>
    <xf numFmtId="0" fontId="0" fillId="0" borderId="5" xfId="0" applyBorder="1" applyAlignment="1" applyProtection="1">
      <alignment horizontal="left" vertical="top" wrapText="1"/>
    </xf>
    <xf numFmtId="0" fontId="0" fillId="3" borderId="4" xfId="0" applyFill="1" applyBorder="1" applyProtection="1"/>
    <xf numFmtId="0" fontId="0" fillId="0" borderId="0" xfId="0" applyBorder="1" applyProtection="1">
      <protection locked="0"/>
    </xf>
    <xf numFmtId="2" fontId="0" fillId="0" borderId="0" xfId="0" applyNumberFormat="1" applyBorder="1" applyProtection="1">
      <protection locked="0"/>
    </xf>
    <xf numFmtId="169" fontId="2" fillId="0" borderId="1" xfId="0" applyNumberFormat="1" applyFont="1" applyBorder="1" applyProtection="1">
      <protection locked="0"/>
    </xf>
    <xf numFmtId="0" fontId="3" fillId="2" borderId="0" xfId="0" applyFont="1" applyFill="1" applyProtection="1"/>
    <xf numFmtId="0" fontId="0" fillId="0" borderId="0" xfId="0" applyFont="1" applyProtection="1"/>
    <xf numFmtId="0" fontId="0" fillId="0" borderId="0" xfId="0" quotePrefix="1" applyProtection="1"/>
    <xf numFmtId="0" fontId="36" fillId="0" borderId="0" xfId="0" applyFont="1" applyAlignment="1" applyProtection="1">
      <alignment horizontal="left" indent="1"/>
    </xf>
    <xf numFmtId="0" fontId="35" fillId="0" borderId="0" xfId="0" applyFont="1" applyProtection="1"/>
    <xf numFmtId="0" fontId="0" fillId="2" borderId="40" xfId="0" applyFont="1" applyFill="1" applyBorder="1" applyProtection="1"/>
    <xf numFmtId="0" fontId="0" fillId="2" borderId="3" xfId="0" applyFont="1" applyFill="1" applyBorder="1" applyAlignment="1" applyProtection="1">
      <alignment vertical="center"/>
    </xf>
    <xf numFmtId="0" fontId="0" fillId="2" borderId="3" xfId="0" applyFont="1" applyFill="1" applyBorder="1" applyAlignment="1" applyProtection="1">
      <alignment horizontal="left" vertical="top" wrapText="1"/>
    </xf>
    <xf numFmtId="0" fontId="0" fillId="2" borderId="41" xfId="0" applyFont="1" applyFill="1" applyBorder="1" applyAlignment="1" applyProtection="1">
      <alignment vertical="top" wrapText="1"/>
    </xf>
    <xf numFmtId="0" fontId="0" fillId="2" borderId="42" xfId="0" applyFont="1" applyFill="1" applyBorder="1" applyAlignment="1" applyProtection="1">
      <alignment vertical="top" wrapText="1"/>
    </xf>
    <xf numFmtId="0" fontId="0" fillId="2" borderId="4" xfId="0" applyFont="1" applyFill="1" applyBorder="1" applyAlignment="1" applyProtection="1">
      <alignment vertical="center"/>
    </xf>
    <xf numFmtId="0" fontId="0" fillId="2" borderId="1" xfId="0" applyFont="1" applyFill="1" applyBorder="1" applyProtection="1"/>
    <xf numFmtId="0" fontId="0" fillId="2" borderId="0" xfId="0" applyFont="1" applyFill="1" applyBorder="1" applyAlignment="1" applyProtection="1">
      <alignment vertical="center"/>
    </xf>
    <xf numFmtId="0" fontId="0" fillId="2" borderId="0" xfId="0" applyFont="1" applyFill="1" applyBorder="1" applyAlignment="1" applyProtection="1">
      <alignment horizontal="left" vertical="top" wrapText="1"/>
    </xf>
    <xf numFmtId="0" fontId="0" fillId="2" borderId="18" xfId="0" applyFont="1" applyFill="1" applyBorder="1" applyAlignment="1" applyProtection="1">
      <alignment vertical="top" wrapText="1"/>
    </xf>
    <xf numFmtId="0" fontId="0" fillId="2" borderId="19" xfId="0" applyFont="1" applyFill="1" applyBorder="1" applyAlignment="1" applyProtection="1">
      <alignment vertical="top" wrapText="1"/>
    </xf>
    <xf numFmtId="0" fontId="0" fillId="2" borderId="6" xfId="0" applyFont="1" applyFill="1" applyBorder="1" applyAlignment="1" applyProtection="1">
      <alignment vertical="center"/>
    </xf>
    <xf numFmtId="0" fontId="0" fillId="2" borderId="8" xfId="0" applyFont="1" applyFill="1" applyBorder="1" applyProtection="1"/>
    <xf numFmtId="0" fontId="0" fillId="2" borderId="8" xfId="0" applyFont="1" applyFill="1" applyBorder="1" applyAlignment="1" applyProtection="1">
      <alignment horizontal="left" vertical="top" wrapText="1"/>
    </xf>
    <xf numFmtId="0" fontId="0" fillId="2" borderId="43" xfId="0" applyFont="1" applyFill="1" applyBorder="1" applyAlignment="1" applyProtection="1">
      <alignment vertical="top" wrapText="1"/>
    </xf>
    <xf numFmtId="0" fontId="0" fillId="0" borderId="38" xfId="0" applyFont="1" applyBorder="1" applyProtection="1"/>
    <xf numFmtId="0" fontId="3" fillId="0" borderId="0" xfId="0" applyFont="1" applyProtection="1"/>
    <xf numFmtId="0" fontId="22" fillId="0" borderId="5" xfId="0" applyFont="1" applyBorder="1" applyAlignment="1" applyProtection="1">
      <alignment vertical="top" wrapText="1"/>
    </xf>
    <xf numFmtId="0" fontId="22" fillId="0" borderId="0" xfId="0" applyFont="1" applyBorder="1" applyAlignment="1" applyProtection="1">
      <alignment vertical="top" wrapText="1"/>
    </xf>
    <xf numFmtId="0" fontId="3" fillId="0" borderId="0" xfId="0" applyFont="1" applyBorder="1" applyAlignment="1" applyProtection="1">
      <alignment vertical="center"/>
    </xf>
    <xf numFmtId="0" fontId="46" fillId="0" borderId="18" xfId="0" applyFont="1" applyBorder="1" applyAlignment="1" applyProtection="1">
      <alignment horizontal="left" vertical="center"/>
    </xf>
    <xf numFmtId="0" fontId="46" fillId="0" borderId="37" xfId="0" applyFont="1" applyBorder="1" applyAlignment="1" applyProtection="1">
      <alignment horizontal="left" vertical="center"/>
    </xf>
    <xf numFmtId="0" fontId="22" fillId="0" borderId="19" xfId="0" applyFont="1" applyBorder="1" applyAlignment="1" applyProtection="1">
      <alignment horizontal="left" vertical="top" wrapText="1"/>
    </xf>
    <xf numFmtId="0" fontId="26" fillId="2" borderId="1" xfId="0" applyFont="1" applyFill="1" applyBorder="1" applyAlignment="1" applyProtection="1">
      <alignment horizontal="center" vertical="center" wrapText="1"/>
    </xf>
    <xf numFmtId="4" fontId="26" fillId="2" borderId="1" xfId="0" applyNumberFormat="1" applyFont="1" applyFill="1" applyBorder="1" applyAlignment="1" applyProtection="1">
      <alignment horizontal="right" vertical="center" wrapText="1"/>
    </xf>
    <xf numFmtId="0" fontId="43" fillId="0" borderId="0" xfId="0" applyFont="1" applyBorder="1" applyAlignment="1" applyProtection="1">
      <alignment horizontal="left" vertical="center"/>
    </xf>
    <xf numFmtId="0" fontId="26" fillId="0" borderId="5" xfId="0" applyFont="1" applyBorder="1" applyAlignment="1" applyProtection="1">
      <alignment horizontal="left" vertical="top"/>
    </xf>
    <xf numFmtId="0" fontId="3" fillId="0" borderId="0" xfId="0" applyFont="1" applyBorder="1" applyAlignment="1" applyProtection="1">
      <alignment horizontal="left" vertical="top"/>
    </xf>
    <xf numFmtId="0" fontId="3" fillId="0" borderId="0" xfId="0" applyFont="1" applyFill="1" applyProtection="1"/>
    <xf numFmtId="0" fontId="3" fillId="0" borderId="5" xfId="0" applyFont="1" applyBorder="1" applyAlignment="1" applyProtection="1">
      <alignment horizontal="left" vertical="top"/>
    </xf>
    <xf numFmtId="0" fontId="3" fillId="0" borderId="18" xfId="0" applyFont="1" applyBorder="1" applyAlignment="1" applyProtection="1">
      <alignment horizontal="left" vertical="center"/>
    </xf>
    <xf numFmtId="0" fontId="21" fillId="0" borderId="1" xfId="0" applyFont="1" applyBorder="1" applyAlignment="1" applyProtection="1">
      <alignment horizontal="center" vertical="center" wrapText="1"/>
    </xf>
    <xf numFmtId="0" fontId="6" fillId="0" borderId="5" xfId="0" applyFont="1" applyBorder="1" applyProtection="1"/>
    <xf numFmtId="0" fontId="6" fillId="0" borderId="0" xfId="0" applyFont="1" applyBorder="1" applyProtection="1"/>
    <xf numFmtId="0" fontId="0" fillId="0" borderId="5" xfId="0" quotePrefix="1" applyBorder="1" applyProtection="1"/>
    <xf numFmtId="0" fontId="0" fillId="0" borderId="0" xfId="0" quotePrefix="1" applyBorder="1" applyProtection="1"/>
    <xf numFmtId="0" fontId="0" fillId="0" borderId="7" xfId="0" quotePrefix="1" applyBorder="1" applyProtection="1"/>
    <xf numFmtId="168" fontId="3" fillId="0" borderId="1" xfId="0" applyNumberFormat="1" applyFont="1" applyBorder="1" applyAlignment="1" applyProtection="1">
      <alignment horizontal="center" vertical="center"/>
      <protection locked="0"/>
    </xf>
    <xf numFmtId="0" fontId="11" fillId="0" borderId="0" xfId="0" applyFont="1" applyBorder="1" applyProtection="1">
      <protection locked="0"/>
    </xf>
    <xf numFmtId="0" fontId="0" fillId="0" borderId="20" xfId="0" applyBorder="1" applyProtection="1">
      <protection locked="0"/>
    </xf>
    <xf numFmtId="167" fontId="11" fillId="0" borderId="21" xfId="0" applyNumberFormat="1" applyFont="1" applyBorder="1" applyProtection="1">
      <protection locked="0"/>
    </xf>
    <xf numFmtId="0" fontId="0" fillId="2" borderId="39" xfId="0" applyFill="1" applyBorder="1" applyProtection="1">
      <protection locked="0"/>
    </xf>
    <xf numFmtId="14" fontId="29" fillId="2" borderId="0" xfId="0" applyNumberFormat="1" applyFont="1" applyFill="1" applyProtection="1"/>
    <xf numFmtId="0" fontId="13" fillId="0" borderId="5" xfId="0" applyFont="1" applyFill="1" applyBorder="1" applyProtection="1"/>
    <xf numFmtId="0" fontId="6" fillId="0" borderId="2" xfId="0" applyFont="1" applyBorder="1" applyProtection="1"/>
    <xf numFmtId="0" fontId="0" fillId="0" borderId="3" xfId="0" applyFont="1" applyBorder="1" applyProtection="1"/>
    <xf numFmtId="0" fontId="0" fillId="0" borderId="4" xfId="0" applyFont="1" applyBorder="1" applyProtection="1"/>
    <xf numFmtId="0" fontId="0" fillId="0" borderId="5" xfId="0" applyFont="1" applyBorder="1" applyProtection="1"/>
    <xf numFmtId="0" fontId="0" fillId="0" borderId="0" xfId="0" applyFont="1" applyBorder="1" applyProtection="1"/>
    <xf numFmtId="0" fontId="0" fillId="0" borderId="6" xfId="0" applyFont="1" applyBorder="1" applyProtection="1"/>
    <xf numFmtId="0" fontId="2" fillId="0" borderId="5" xfId="0" applyFont="1" applyBorder="1" applyAlignment="1" applyProtection="1">
      <alignment vertical="top"/>
    </xf>
    <xf numFmtId="0" fontId="0" fillId="0" borderId="0" xfId="0" quotePrefix="1" applyFont="1" applyBorder="1" applyProtection="1"/>
    <xf numFmtId="0" fontId="23" fillId="0" borderId="0" xfId="0" applyFont="1" applyBorder="1" applyProtection="1"/>
    <xf numFmtId="0" fontId="23" fillId="0" borderId="0" xfId="0" applyFont="1" applyBorder="1" applyAlignment="1" applyProtection="1">
      <alignment vertical="top"/>
    </xf>
    <xf numFmtId="0" fontId="0" fillId="0" borderId="0" xfId="0" applyFont="1" applyBorder="1" applyAlignment="1" applyProtection="1">
      <alignment horizontal="right" vertical="top"/>
    </xf>
    <xf numFmtId="0" fontId="0" fillId="0" borderId="0" xfId="0" applyFont="1" applyBorder="1" applyAlignment="1" applyProtection="1">
      <alignment horizontal="right"/>
    </xf>
    <xf numFmtId="0" fontId="0" fillId="0" borderId="44" xfId="0" applyFont="1" applyBorder="1" applyAlignment="1" applyProtection="1">
      <alignment vertical="center"/>
    </xf>
    <xf numFmtId="0" fontId="13" fillId="0" borderId="0" xfId="0" applyFont="1" applyBorder="1" applyProtection="1"/>
    <xf numFmtId="0" fontId="44" fillId="0" borderId="0" xfId="0" applyFont="1" applyBorder="1" applyProtection="1"/>
    <xf numFmtId="0" fontId="5" fillId="0" borderId="8" xfId="0" applyFont="1" applyBorder="1" applyProtection="1"/>
    <xf numFmtId="0" fontId="0" fillId="0" borderId="5" xfId="0" applyBorder="1" applyAlignment="1" applyProtection="1">
      <alignment wrapText="1"/>
    </xf>
    <xf numFmtId="0" fontId="0" fillId="0" borderId="0" xfId="0" applyBorder="1" applyAlignment="1" applyProtection="1">
      <alignment wrapText="1"/>
    </xf>
    <xf numFmtId="0" fontId="0" fillId="0" borderId="6" xfId="0" applyBorder="1" applyAlignment="1" applyProtection="1">
      <alignment wrapText="1"/>
    </xf>
    <xf numFmtId="0" fontId="49" fillId="2" borderId="0" xfId="0" applyFont="1" applyFill="1" applyProtection="1"/>
    <xf numFmtId="0" fontId="0" fillId="0" borderId="1" xfId="0" applyBorder="1" applyAlignment="1" applyProtection="1">
      <alignment horizontal="left" vertical="center"/>
    </xf>
    <xf numFmtId="0" fontId="3" fillId="0" borderId="1" xfId="0" applyFont="1" applyBorder="1" applyAlignment="1" applyProtection="1">
      <alignment horizontal="left" vertical="center"/>
    </xf>
    <xf numFmtId="0" fontId="3" fillId="0" borderId="1" xfId="0" applyFont="1" applyBorder="1" applyAlignment="1" applyProtection="1">
      <alignment horizontal="center" vertical="center" wrapText="1"/>
    </xf>
    <xf numFmtId="0" fontId="0" fillId="0" borderId="1" xfId="0" applyBorder="1" applyAlignment="1" applyProtection="1">
      <alignment horizontal="center" vertical="center" wrapText="1"/>
    </xf>
    <xf numFmtId="166" fontId="0" fillId="0" borderId="1" xfId="0" applyNumberFormat="1" applyBorder="1" applyAlignment="1" applyProtection="1">
      <alignment horizontal="center" vertical="center" wrapText="1"/>
    </xf>
    <xf numFmtId="0" fontId="29" fillId="2" borderId="0" xfId="0" applyFont="1" applyFill="1" applyAlignment="1" applyProtection="1">
      <alignment horizontal="center"/>
    </xf>
    <xf numFmtId="0" fontId="5" fillId="0" borderId="0" xfId="0" applyFont="1" applyBorder="1" applyAlignment="1" applyProtection="1">
      <alignment horizontal="left" vertical="top"/>
    </xf>
    <xf numFmtId="0" fontId="0" fillId="0" borderId="0" xfId="0" applyBorder="1" applyAlignment="1" applyProtection="1">
      <alignment horizontal="center"/>
    </xf>
    <xf numFmtId="0" fontId="3" fillId="0" borderId="0" xfId="0" applyFont="1" applyBorder="1" applyAlignment="1" applyProtection="1">
      <alignment horizontal="left" vertical="center"/>
    </xf>
    <xf numFmtId="0" fontId="0" fillId="0" borderId="0" xfId="0" applyBorder="1" applyAlignment="1" applyProtection="1">
      <alignment horizontal="left"/>
    </xf>
    <xf numFmtId="0" fontId="21" fillId="0" borderId="0" xfId="0" applyFont="1" applyFill="1" applyProtection="1"/>
    <xf numFmtId="0" fontId="3" fillId="0" borderId="0" xfId="0" applyFont="1" applyFill="1" applyBorder="1" applyAlignment="1" applyProtection="1">
      <alignment horizontal="left" vertical="center"/>
    </xf>
    <xf numFmtId="0" fontId="0" fillId="0" borderId="0" xfId="0" applyFill="1" applyBorder="1" applyAlignment="1" applyProtection="1">
      <alignment horizontal="left"/>
    </xf>
    <xf numFmtId="0" fontId="51" fillId="0" borderId="0" xfId="0" applyFont="1" applyFill="1" applyBorder="1" applyAlignment="1" applyProtection="1">
      <alignment horizontal="left" vertical="center" wrapText="1"/>
    </xf>
    <xf numFmtId="0" fontId="9" fillId="2" borderId="5" xfId="0" applyFont="1" applyFill="1" applyBorder="1" applyProtection="1"/>
    <xf numFmtId="0" fontId="2" fillId="2" borderId="0" xfId="0" applyFont="1" applyFill="1" applyBorder="1" applyAlignment="1" applyProtection="1">
      <alignment horizontal="left"/>
    </xf>
    <xf numFmtId="0" fontId="2" fillId="2" borderId="0" xfId="0" applyFont="1" applyFill="1" applyBorder="1" applyAlignment="1" applyProtection="1">
      <alignment horizontal="center"/>
    </xf>
    <xf numFmtId="0" fontId="2" fillId="2" borderId="0" xfId="0" applyFont="1" applyFill="1" applyBorder="1" applyProtection="1"/>
    <xf numFmtId="0" fontId="0" fillId="2" borderId="6" xfId="0" applyFill="1" applyBorder="1" applyProtection="1"/>
    <xf numFmtId="0" fontId="13" fillId="0" borderId="0" xfId="0" applyFont="1" applyBorder="1" applyAlignment="1" applyProtection="1">
      <alignment horizontal="right"/>
    </xf>
    <xf numFmtId="167" fontId="0" fillId="0" borderId="0" xfId="0" applyNumberFormat="1" applyBorder="1" applyAlignment="1" applyProtection="1">
      <alignment horizontal="left"/>
    </xf>
    <xf numFmtId="167" fontId="0" fillId="0" borderId="0" xfId="0" applyNumberFormat="1" applyBorder="1" applyProtection="1"/>
    <xf numFmtId="0" fontId="30" fillId="2" borderId="0" xfId="0" applyFont="1" applyFill="1" applyAlignment="1" applyProtection="1">
      <alignment vertical="top"/>
    </xf>
    <xf numFmtId="0" fontId="39" fillId="2" borderId="0" xfId="0" applyFont="1" applyFill="1" applyAlignment="1" applyProtection="1">
      <alignment vertical="top"/>
    </xf>
    <xf numFmtId="0" fontId="39" fillId="2" borderId="0" xfId="0" applyFont="1" applyFill="1" applyAlignment="1" applyProtection="1">
      <alignment vertical="top" wrapText="1"/>
    </xf>
    <xf numFmtId="0" fontId="29" fillId="2" borderId="0" xfId="0" applyFont="1" applyFill="1" applyAlignment="1" applyProtection="1">
      <alignment horizontal="left"/>
    </xf>
    <xf numFmtId="0" fontId="29" fillId="2" borderId="0" xfId="0" applyFont="1" applyFill="1" applyBorder="1" applyProtection="1"/>
    <xf numFmtId="0" fontId="28" fillId="2" borderId="0" xfId="0" applyFont="1" applyFill="1" applyAlignment="1" applyProtection="1">
      <alignment horizontal="center" wrapText="1"/>
    </xf>
    <xf numFmtId="0" fontId="28" fillId="2" borderId="0" xfId="0" applyFont="1" applyFill="1" applyAlignment="1" applyProtection="1">
      <alignment wrapText="1"/>
    </xf>
    <xf numFmtId="0" fontId="29" fillId="2" borderId="0" xfId="0" applyFont="1" applyFill="1" applyAlignment="1" applyProtection="1">
      <alignment horizontal="center" wrapText="1"/>
    </xf>
    <xf numFmtId="0" fontId="0" fillId="0" borderId="1" xfId="0" applyBorder="1" applyAlignment="1" applyProtection="1">
      <alignment horizontal="left" vertical="top"/>
      <protection locked="0"/>
    </xf>
    <xf numFmtId="0" fontId="0" fillId="0" borderId="1" xfId="0" applyBorder="1" applyAlignment="1" applyProtection="1">
      <alignment horizontal="left" vertical="top" wrapText="1"/>
      <protection locked="0"/>
    </xf>
    <xf numFmtId="0" fontId="0" fillId="0" borderId="1" xfId="0" applyBorder="1" applyAlignment="1" applyProtection="1">
      <alignment horizontal="left"/>
      <protection locked="0"/>
    </xf>
    <xf numFmtId="0" fontId="53" fillId="0" borderId="5" xfId="0" applyFont="1" applyBorder="1" applyAlignment="1" applyProtection="1">
      <alignment vertical="top"/>
    </xf>
    <xf numFmtId="0" fontId="29" fillId="0" borderId="0" xfId="0" applyFont="1" applyProtection="1"/>
    <xf numFmtId="0" fontId="29" fillId="2" borderId="0" xfId="0" applyFont="1" applyFill="1" applyAlignment="1" applyProtection="1">
      <alignment wrapText="1"/>
    </xf>
    <xf numFmtId="0" fontId="29" fillId="2" borderId="0" xfId="0" quotePrefix="1" applyFont="1" applyFill="1"/>
    <xf numFmtId="0" fontId="29" fillId="0" borderId="0" xfId="0" applyFont="1" applyAlignment="1" applyProtection="1">
      <alignment wrapText="1"/>
    </xf>
    <xf numFmtId="0" fontId="2" fillId="2" borderId="20" xfId="0" applyFont="1" applyFill="1" applyBorder="1" applyAlignment="1" applyProtection="1">
      <alignment horizontal="center" vertical="center"/>
      <protection locked="0"/>
    </xf>
    <xf numFmtId="0" fontId="30" fillId="2" borderId="0" xfId="0" applyFont="1" applyFill="1" applyAlignment="1" applyProtection="1"/>
    <xf numFmtId="0" fontId="30" fillId="2" borderId="0" xfId="0" applyFont="1" applyFill="1" applyAlignment="1" applyProtection="1">
      <alignment horizontal="center" vertical="center" textRotation="255" wrapText="1"/>
    </xf>
    <xf numFmtId="0" fontId="30" fillId="2" borderId="0" xfId="0" applyFont="1" applyFill="1" applyBorder="1" applyAlignment="1" applyProtection="1">
      <alignment horizontal="center" vertical="center" wrapText="1"/>
    </xf>
    <xf numFmtId="0" fontId="2" fillId="2" borderId="26" xfId="0" applyFont="1" applyFill="1" applyBorder="1" applyAlignment="1" applyProtection="1">
      <alignment horizontal="center" vertical="center"/>
      <protection locked="0"/>
    </xf>
    <xf numFmtId="9" fontId="0" fillId="0" borderId="26" xfId="2" applyFont="1" applyBorder="1" applyProtection="1">
      <protection locked="0"/>
    </xf>
    <xf numFmtId="0" fontId="0" fillId="0" borderId="26" xfId="0" applyBorder="1" applyProtection="1">
      <protection locked="0"/>
    </xf>
    <xf numFmtId="10" fontId="4" fillId="0" borderId="26" xfId="2" applyNumberFormat="1" applyFont="1" applyBorder="1" applyProtection="1">
      <protection locked="0"/>
    </xf>
    <xf numFmtId="0" fontId="4" fillId="0" borderId="26" xfId="0" applyFont="1" applyBorder="1" applyProtection="1">
      <protection locked="0"/>
    </xf>
    <xf numFmtId="165" fontId="0" fillId="0" borderId="27" xfId="0" applyNumberFormat="1" applyBorder="1" applyProtection="1">
      <protection locked="0"/>
    </xf>
    <xf numFmtId="167" fontId="0" fillId="0" borderId="27" xfId="0" applyNumberFormat="1" applyBorder="1" applyProtection="1">
      <protection locked="0"/>
    </xf>
    <xf numFmtId="170" fontId="2" fillId="0" borderId="1" xfId="0" applyNumberFormat="1" applyFont="1" applyFill="1" applyBorder="1" applyProtection="1">
      <protection locked="0"/>
    </xf>
    <xf numFmtId="0" fontId="0" fillId="2" borderId="25" xfId="0" applyFont="1" applyFill="1" applyBorder="1" applyAlignment="1" applyProtection="1">
      <alignment vertical="top" wrapText="1"/>
    </xf>
    <xf numFmtId="0" fontId="61" fillId="0" borderId="0" xfId="0" applyFont="1" applyBorder="1" applyAlignment="1" applyProtection="1">
      <alignment horizontal="left" vertical="center" wrapText="1"/>
    </xf>
    <xf numFmtId="0" fontId="45" fillId="0" borderId="26" xfId="0" applyFont="1" applyBorder="1" applyAlignment="1" applyProtection="1">
      <alignment horizontal="center" vertical="center" wrapText="1"/>
      <protection locked="0"/>
    </xf>
    <xf numFmtId="0" fontId="0" fillId="0" borderId="5" xfId="0" applyFont="1" applyBorder="1" applyAlignment="1" applyProtection="1">
      <alignment horizontal="left" vertical="top" wrapText="1"/>
    </xf>
    <xf numFmtId="0" fontId="0" fillId="0" borderId="0" xfId="0" applyFont="1" applyBorder="1" applyAlignment="1" applyProtection="1">
      <alignment horizontal="left" vertical="top" wrapText="1"/>
    </xf>
    <xf numFmtId="0" fontId="0" fillId="0" borderId="6" xfId="0" applyFont="1" applyBorder="1" applyAlignment="1" applyProtection="1">
      <alignment horizontal="left" vertical="top" wrapText="1"/>
    </xf>
    <xf numFmtId="0" fontId="22" fillId="0" borderId="5" xfId="0" applyFont="1" applyBorder="1" applyAlignment="1" applyProtection="1">
      <alignment horizontal="left" vertical="top" wrapText="1"/>
    </xf>
    <xf numFmtId="0" fontId="22" fillId="0" borderId="0" xfId="0" applyFont="1" applyBorder="1" applyAlignment="1" applyProtection="1">
      <alignment horizontal="left" vertical="top" wrapText="1"/>
    </xf>
    <xf numFmtId="0" fontId="3" fillId="0" borderId="5" xfId="0" applyFont="1" applyBorder="1" applyAlignment="1" applyProtection="1">
      <alignment horizontal="left" vertical="top" wrapText="1"/>
    </xf>
    <xf numFmtId="0" fontId="1" fillId="0" borderId="0" xfId="0" applyFont="1" applyBorder="1" applyAlignment="1" applyProtection="1">
      <alignment horizontal="left" vertical="top" wrapText="1"/>
    </xf>
    <xf numFmtId="0" fontId="22" fillId="0" borderId="0" xfId="0" applyFont="1" applyFill="1" applyBorder="1" applyAlignment="1" applyProtection="1">
      <alignment horizontal="left" vertical="top" wrapText="1"/>
    </xf>
    <xf numFmtId="0" fontId="43" fillId="0" borderId="0" xfId="0" applyFont="1" applyBorder="1" applyAlignment="1" applyProtection="1">
      <alignment horizontal="right" vertical="top" wrapText="1"/>
    </xf>
    <xf numFmtId="0" fontId="63" fillId="0" borderId="0" xfId="0" applyFont="1" applyBorder="1" applyAlignment="1" applyProtection="1">
      <alignment horizontal="left" vertical="top" wrapText="1"/>
    </xf>
    <xf numFmtId="0" fontId="2" fillId="0" borderId="0" xfId="0" applyFont="1" applyBorder="1" applyAlignment="1" applyProtection="1">
      <alignment horizontal="right" vertical="center"/>
    </xf>
    <xf numFmtId="0" fontId="21" fillId="0" borderId="0" xfId="0" applyFont="1" applyBorder="1" applyAlignment="1" applyProtection="1">
      <alignment horizontal="right" vertical="top" wrapText="1"/>
    </xf>
    <xf numFmtId="0" fontId="63" fillId="0" borderId="0" xfId="0" applyFont="1" applyBorder="1" applyAlignment="1" applyProtection="1">
      <alignment horizontal="left" vertical="center" wrapText="1"/>
    </xf>
    <xf numFmtId="0" fontId="21" fillId="6" borderId="1" xfId="0" applyFont="1" applyFill="1" applyBorder="1" applyAlignment="1" applyProtection="1">
      <alignment horizontal="center" vertical="top" wrapText="1"/>
    </xf>
    <xf numFmtId="168" fontId="21" fillId="6" borderId="1" xfId="0" applyNumberFormat="1" applyFont="1" applyFill="1" applyBorder="1" applyAlignment="1" applyProtection="1">
      <alignment horizontal="center" vertical="top"/>
    </xf>
    <xf numFmtId="0" fontId="64" fillId="2" borderId="0" xfId="0" applyFont="1" applyFill="1" applyProtection="1"/>
    <xf numFmtId="0" fontId="62" fillId="0" borderId="5" xfId="0" applyFont="1" applyBorder="1" applyAlignment="1" applyProtection="1">
      <alignment horizontal="left" vertical="top"/>
    </xf>
    <xf numFmtId="3" fontId="41" fillId="0" borderId="1" xfId="0" applyNumberFormat="1" applyFont="1" applyBorder="1" applyProtection="1">
      <protection locked="0"/>
    </xf>
    <xf numFmtId="4" fontId="41" fillId="0" borderId="1" xfId="0" applyNumberFormat="1" applyFont="1" applyBorder="1" applyProtection="1">
      <protection locked="0"/>
    </xf>
    <xf numFmtId="167" fontId="41" fillId="0" borderId="1" xfId="0" applyNumberFormat="1" applyFont="1" applyBorder="1" applyProtection="1">
      <protection locked="0"/>
    </xf>
    <xf numFmtId="0" fontId="3" fillId="0" borderId="0" xfId="0" applyFont="1" applyBorder="1" applyProtection="1"/>
    <xf numFmtId="0" fontId="18" fillId="0" borderId="0" xfId="0" applyFont="1" applyBorder="1" applyAlignment="1" applyProtection="1"/>
    <xf numFmtId="0" fontId="13" fillId="0" borderId="0" xfId="0" applyFont="1" applyFill="1" applyProtection="1"/>
    <xf numFmtId="0" fontId="13" fillId="2" borderId="0" xfId="0" applyFont="1" applyFill="1" applyProtection="1"/>
    <xf numFmtId="0" fontId="76" fillId="2" borderId="0" xfId="0" applyFont="1" applyFill="1" applyProtection="1"/>
    <xf numFmtId="0" fontId="77" fillId="2" borderId="0" xfId="0" applyFont="1" applyFill="1" applyProtection="1"/>
    <xf numFmtId="0" fontId="13" fillId="2" borderId="0" xfId="0" applyFont="1" applyFill="1" applyAlignment="1" applyProtection="1"/>
    <xf numFmtId="0" fontId="13" fillId="2" borderId="0" xfId="0" applyFont="1" applyFill="1" applyAlignment="1" applyProtection="1">
      <alignment vertical="top"/>
    </xf>
    <xf numFmtId="0" fontId="9" fillId="2" borderId="0" xfId="0" applyFont="1" applyFill="1" applyProtection="1"/>
    <xf numFmtId="0" fontId="13" fillId="2" borderId="0" xfId="0" quotePrefix="1" applyFont="1" applyFill="1" applyProtection="1"/>
    <xf numFmtId="0" fontId="7" fillId="2" borderId="0" xfId="0" quotePrefix="1" applyFont="1" applyFill="1" applyProtection="1"/>
    <xf numFmtId="0" fontId="73" fillId="2" borderId="0" xfId="0" applyFont="1" applyFill="1" applyProtection="1"/>
    <xf numFmtId="0" fontId="55" fillId="2" borderId="0" xfId="0" applyFont="1" applyFill="1" applyProtection="1"/>
    <xf numFmtId="0" fontId="13" fillId="0" borderId="0" xfId="0" applyFont="1" applyProtection="1"/>
    <xf numFmtId="0" fontId="76" fillId="0" borderId="0" xfId="0" applyFont="1" applyProtection="1"/>
    <xf numFmtId="4" fontId="0" fillId="0" borderId="1" xfId="0" applyNumberFormat="1" applyBorder="1" applyAlignment="1" applyProtection="1">
      <alignment vertical="center"/>
      <protection locked="0"/>
    </xf>
    <xf numFmtId="165" fontId="0" fillId="0" borderId="1" xfId="1" applyNumberFormat="1" applyFont="1" applyFill="1" applyBorder="1" applyAlignment="1" applyProtection="1">
      <alignment vertical="center"/>
      <protection locked="0"/>
    </xf>
    <xf numFmtId="0" fontId="3" fillId="0" borderId="5" xfId="0" applyFont="1" applyFill="1" applyBorder="1" applyAlignment="1" applyProtection="1">
      <alignment horizontal="left" vertical="top"/>
    </xf>
    <xf numFmtId="0" fontId="1" fillId="0" borderId="0" xfId="0" applyFont="1" applyFill="1" applyBorder="1" applyAlignment="1" applyProtection="1">
      <alignment horizontal="left" vertical="top"/>
    </xf>
    <xf numFmtId="0" fontId="3" fillId="0" borderId="0" xfId="0" applyFont="1" applyFill="1" applyBorder="1" applyAlignment="1" applyProtection="1">
      <alignment horizontal="left" vertical="top"/>
    </xf>
    <xf numFmtId="0" fontId="18" fillId="0" borderId="0" xfId="0" applyFont="1" applyFill="1" applyBorder="1" applyAlignment="1" applyProtection="1"/>
    <xf numFmtId="0" fontId="0" fillId="0" borderId="0" xfId="0" applyFill="1" applyBorder="1" applyAlignment="1" applyProtection="1">
      <alignment vertical="center"/>
    </xf>
    <xf numFmtId="0" fontId="0" fillId="0" borderId="0" xfId="0" applyFill="1" applyAlignment="1" applyProtection="1">
      <alignment vertical="center"/>
    </xf>
    <xf numFmtId="0" fontId="44" fillId="0" borderId="7" xfId="0" applyFont="1" applyBorder="1" applyAlignment="1" applyProtection="1">
      <alignment horizontal="left" vertical="top"/>
    </xf>
    <xf numFmtId="0" fontId="3" fillId="0" borderId="8" xfId="0" applyFont="1" applyBorder="1" applyAlignment="1" applyProtection="1">
      <alignment horizontal="left" vertical="top"/>
    </xf>
    <xf numFmtId="0" fontId="18" fillId="0" borderId="8" xfId="0" applyFont="1" applyBorder="1" applyAlignment="1" applyProtection="1"/>
    <xf numFmtId="0" fontId="0" fillId="0" borderId="0" xfId="0" applyFont="1" applyBorder="1" applyAlignment="1" applyProtection="1">
      <alignment vertical="center"/>
    </xf>
    <xf numFmtId="0" fontId="22" fillId="0" borderId="7" xfId="0" applyFont="1" applyBorder="1" applyAlignment="1" applyProtection="1">
      <alignment horizontal="left" vertical="top" wrapText="1"/>
    </xf>
    <xf numFmtId="0" fontId="43" fillId="0" borderId="8" xfId="0" applyFont="1" applyBorder="1" applyAlignment="1" applyProtection="1">
      <alignment horizontal="right" vertical="top" wrapText="1"/>
    </xf>
    <xf numFmtId="0" fontId="63" fillId="0" borderId="8" xfId="0" applyFont="1" applyBorder="1" applyAlignment="1" applyProtection="1">
      <alignment horizontal="left" vertical="top" wrapText="1"/>
    </xf>
    <xf numFmtId="0" fontId="22" fillId="0" borderId="8" xfId="0" applyFont="1" applyFill="1" applyBorder="1" applyAlignment="1" applyProtection="1">
      <alignment horizontal="left" vertical="top" wrapText="1"/>
    </xf>
    <xf numFmtId="0" fontId="22" fillId="0" borderId="8" xfId="0" applyFont="1" applyBorder="1" applyAlignment="1" applyProtection="1">
      <alignment horizontal="left" vertical="top" wrapText="1"/>
    </xf>
    <xf numFmtId="0" fontId="0" fillId="0" borderId="8" xfId="0" applyFont="1" applyBorder="1" applyProtection="1"/>
    <xf numFmtId="0" fontId="15" fillId="0" borderId="5" xfId="0" applyFont="1" applyFill="1" applyBorder="1" applyProtection="1"/>
    <xf numFmtId="0" fontId="3" fillId="0" borderId="5" xfId="0" applyFont="1" applyFill="1" applyBorder="1" applyProtection="1"/>
    <xf numFmtId="0" fontId="0" fillId="0" borderId="5" xfId="0" applyFill="1" applyBorder="1" applyAlignment="1" applyProtection="1">
      <alignment vertical="center"/>
    </xf>
    <xf numFmtId="0" fontId="52" fillId="0" borderId="5" xfId="0" applyFont="1" applyBorder="1" applyAlignment="1" applyProtection="1">
      <alignment horizontal="left" vertical="center"/>
    </xf>
    <xf numFmtId="0" fontId="0" fillId="0" borderId="1" xfId="0" applyBorder="1" applyProtection="1"/>
    <xf numFmtId="1" fontId="0" fillId="0" borderId="1" xfId="0" applyNumberFormat="1" applyBorder="1" applyProtection="1"/>
    <xf numFmtId="14" fontId="0" fillId="0" borderId="1" xfId="0" applyNumberFormat="1" applyBorder="1" applyProtection="1"/>
    <xf numFmtId="49" fontId="0" fillId="0" borderId="1" xfId="0" applyNumberFormat="1" applyBorder="1" applyProtection="1"/>
    <xf numFmtId="0" fontId="2" fillId="0" borderId="1" xfId="0" applyFont="1" applyBorder="1" applyProtection="1"/>
    <xf numFmtId="0" fontId="71" fillId="0" borderId="5" xfId="0" applyFont="1" applyFill="1" applyBorder="1" applyProtection="1"/>
    <xf numFmtId="0" fontId="72" fillId="0" borderId="5" xfId="0" applyFont="1" applyFill="1" applyBorder="1" applyProtection="1"/>
    <xf numFmtId="0" fontId="73" fillId="0" borderId="0" xfId="0" applyFont="1" applyFill="1" applyBorder="1" applyProtection="1"/>
    <xf numFmtId="0" fontId="74" fillId="0" borderId="5" xfId="0" applyFont="1" applyFill="1" applyBorder="1" applyProtection="1"/>
    <xf numFmtId="0" fontId="74" fillId="0" borderId="0" xfId="0" applyFont="1" applyFill="1" applyBorder="1" applyProtection="1"/>
    <xf numFmtId="0" fontId="41" fillId="0" borderId="5" xfId="0" applyFont="1" applyBorder="1" applyProtection="1"/>
    <xf numFmtId="0" fontId="41" fillId="0" borderId="0" xfId="0" applyFont="1" applyBorder="1" applyProtection="1"/>
    <xf numFmtId="0" fontId="65" fillId="0" borderId="5" xfId="0" applyFont="1" applyBorder="1" applyAlignment="1" applyProtection="1">
      <alignment horizontal="right"/>
    </xf>
    <xf numFmtId="0" fontId="41" fillId="0" borderId="5" xfId="0" applyFont="1" applyFill="1" applyBorder="1" applyProtection="1"/>
    <xf numFmtId="0" fontId="66" fillId="0" borderId="5" xfId="0" applyFont="1" applyBorder="1" applyProtection="1"/>
    <xf numFmtId="0" fontId="41" fillId="0" borderId="0" xfId="0" applyFont="1" applyProtection="1"/>
    <xf numFmtId="0" fontId="65" fillId="0" borderId="0" xfId="0" applyFont="1" applyAlignment="1" applyProtection="1">
      <alignment horizontal="right"/>
    </xf>
    <xf numFmtId="0" fontId="67" fillId="0" borderId="0" xfId="0" applyFont="1" applyAlignment="1" applyProtection="1">
      <alignment horizontal="center"/>
    </xf>
    <xf numFmtId="0" fontId="36" fillId="0" borderId="0" xfId="0" applyFont="1" applyAlignment="1" applyProtection="1">
      <alignment horizontal="left"/>
    </xf>
    <xf numFmtId="0" fontId="36" fillId="0" borderId="5" xfId="0" applyFont="1" applyFill="1" applyBorder="1" applyProtection="1"/>
    <xf numFmtId="0" fontId="36" fillId="0" borderId="0" xfId="0" applyFont="1" applyBorder="1" applyProtection="1"/>
    <xf numFmtId="0" fontId="41" fillId="0" borderId="14" xfId="0" applyFont="1" applyBorder="1" applyProtection="1"/>
    <xf numFmtId="0" fontId="41" fillId="0" borderId="12" xfId="0" applyFont="1" applyBorder="1" applyProtection="1"/>
    <xf numFmtId="0" fontId="41" fillId="0" borderId="13" xfId="0" applyFont="1" applyBorder="1" applyProtection="1"/>
    <xf numFmtId="0" fontId="41" fillId="0" borderId="11" xfId="0" applyFont="1" applyBorder="1" applyProtection="1"/>
    <xf numFmtId="0" fontId="65" fillId="0" borderId="13" xfId="0" applyFont="1" applyBorder="1" applyAlignment="1" applyProtection="1">
      <alignment horizontal="right"/>
    </xf>
    <xf numFmtId="0" fontId="41" fillId="2" borderId="5" xfId="0" applyFont="1" applyFill="1" applyBorder="1" applyProtection="1"/>
    <xf numFmtId="0" fontId="41" fillId="2" borderId="0" xfId="0" applyFont="1" applyFill="1" applyProtection="1"/>
    <xf numFmtId="0" fontId="36" fillId="2" borderId="0" xfId="0" applyFont="1" applyFill="1" applyAlignment="1" applyProtection="1">
      <alignment vertical="center" wrapText="1"/>
    </xf>
    <xf numFmtId="0" fontId="36" fillId="0" borderId="5" xfId="0" applyFont="1" applyFill="1" applyBorder="1" applyAlignment="1" applyProtection="1">
      <alignment vertical="center" wrapText="1"/>
    </xf>
    <xf numFmtId="0" fontId="41" fillId="2" borderId="7" xfId="0" applyFont="1" applyFill="1" applyBorder="1" applyProtection="1"/>
    <xf numFmtId="0" fontId="41" fillId="2" borderId="8" xfId="0" applyFont="1" applyFill="1" applyBorder="1" applyProtection="1"/>
    <xf numFmtId="0" fontId="11" fillId="0" borderId="0" xfId="0" applyFont="1" applyBorder="1" applyAlignment="1" applyProtection="1">
      <alignment horizontal="left" vertical="center"/>
    </xf>
    <xf numFmtId="0" fontId="55" fillId="0" borderId="5" xfId="0" applyFont="1" applyBorder="1" applyAlignment="1" applyProtection="1">
      <alignment horizontal="left"/>
    </xf>
    <xf numFmtId="0" fontId="0" fillId="0" borderId="5" xfId="0" applyBorder="1" applyAlignment="1" applyProtection="1">
      <alignment vertical="top"/>
    </xf>
    <xf numFmtId="0" fontId="0" fillId="0" borderId="0" xfId="0" applyBorder="1" applyAlignment="1" applyProtection="1">
      <alignment vertical="top"/>
    </xf>
    <xf numFmtId="0" fontId="21" fillId="0" borderId="1" xfId="0" applyFont="1" applyBorder="1" applyAlignment="1" applyProtection="1">
      <alignment horizontal="center" vertical="center" wrapText="1"/>
      <protection locked="0"/>
    </xf>
    <xf numFmtId="0" fontId="21" fillId="0" borderId="1" xfId="0" applyFont="1" applyBorder="1" applyAlignment="1" applyProtection="1">
      <alignment horizontal="right" vertical="center" wrapText="1"/>
      <protection locked="0"/>
    </xf>
    <xf numFmtId="0" fontId="32" fillId="2" borderId="0" xfId="0" quotePrefix="1" applyNumberFormat="1" applyFont="1" applyFill="1" applyProtection="1"/>
    <xf numFmtId="0" fontId="0" fillId="2" borderId="18" xfId="0" applyFill="1" applyBorder="1" applyProtection="1"/>
    <xf numFmtId="0" fontId="50" fillId="2" borderId="19" xfId="0" applyFont="1" applyFill="1" applyBorder="1" applyAlignment="1" applyProtection="1">
      <alignment horizontal="right"/>
    </xf>
    <xf numFmtId="0" fontId="48" fillId="2" borderId="1" xfId="0" applyFont="1" applyFill="1" applyBorder="1" applyAlignment="1" applyProtection="1">
      <alignment horizontal="right"/>
    </xf>
    <xf numFmtId="167" fontId="50" fillId="2" borderId="1" xfId="0" applyNumberFormat="1" applyFont="1" applyFill="1" applyBorder="1" applyAlignment="1" applyProtection="1">
      <alignment horizontal="right"/>
    </xf>
    <xf numFmtId="0" fontId="29" fillId="2" borderId="0" xfId="0" applyFont="1" applyFill="1" applyAlignment="1" applyProtection="1">
      <alignment vertical="center"/>
    </xf>
    <xf numFmtId="0" fontId="0" fillId="0" borderId="18" xfId="0" applyFont="1" applyBorder="1" applyAlignment="1" applyProtection="1">
      <alignment horizontal="center" vertical="center"/>
      <protection locked="0"/>
    </xf>
    <xf numFmtId="0" fontId="0" fillId="0" borderId="19" xfId="0" applyFont="1" applyBorder="1" applyAlignment="1" applyProtection="1">
      <alignment horizontal="center" vertical="center"/>
      <protection locked="0"/>
    </xf>
    <xf numFmtId="0" fontId="0" fillId="0" borderId="5" xfId="0" applyFont="1" applyBorder="1" applyAlignment="1" applyProtection="1">
      <alignment horizontal="left" vertical="top" wrapText="1"/>
    </xf>
    <xf numFmtId="0" fontId="0" fillId="0" borderId="0" xfId="0" applyFont="1" applyBorder="1" applyAlignment="1" applyProtection="1">
      <alignment horizontal="left" vertical="top" wrapText="1"/>
    </xf>
    <xf numFmtId="0" fontId="0" fillId="0" borderId="6" xfId="0" applyFont="1" applyBorder="1" applyAlignment="1" applyProtection="1">
      <alignment horizontal="left" vertical="top" wrapText="1"/>
    </xf>
    <xf numFmtId="0" fontId="5" fillId="0" borderId="34" xfId="0" applyFont="1" applyBorder="1" applyAlignment="1" applyProtection="1">
      <alignment horizontal="left" vertical="top" wrapText="1"/>
    </xf>
    <xf numFmtId="0" fontId="5" fillId="0" borderId="35" xfId="0" applyFont="1" applyBorder="1" applyAlignment="1" applyProtection="1">
      <alignment horizontal="left" vertical="top" wrapText="1"/>
    </xf>
    <xf numFmtId="0" fontId="5" fillId="0" borderId="36" xfId="0" applyFont="1" applyBorder="1" applyAlignment="1" applyProtection="1">
      <alignment horizontal="left" vertical="top" wrapText="1"/>
    </xf>
    <xf numFmtId="0" fontId="0" fillId="0" borderId="0" xfId="0" quotePrefix="1" applyFont="1" applyBorder="1" applyAlignment="1" applyProtection="1">
      <alignment horizontal="left" vertical="top" wrapText="1"/>
    </xf>
    <xf numFmtId="0" fontId="0" fillId="0" borderId="6" xfId="0" quotePrefix="1" applyFont="1" applyBorder="1" applyAlignment="1" applyProtection="1">
      <alignment horizontal="left" vertical="top" wrapText="1"/>
    </xf>
    <xf numFmtId="0" fontId="0" fillId="0" borderId="0" xfId="0" quotePrefix="1" applyBorder="1" applyAlignment="1" applyProtection="1">
      <alignment horizontal="left" vertical="top" wrapText="1"/>
    </xf>
    <xf numFmtId="0" fontId="0" fillId="0" borderId="5" xfId="0" applyBorder="1" applyAlignment="1" applyProtection="1">
      <alignment horizontal="left" vertical="top" wrapText="1"/>
    </xf>
    <xf numFmtId="0" fontId="0" fillId="0" borderId="0" xfId="0" applyBorder="1" applyAlignment="1" applyProtection="1">
      <alignment horizontal="left" vertical="top" wrapText="1"/>
    </xf>
    <xf numFmtId="0" fontId="0" fillId="0" borderId="6" xfId="0" applyBorder="1" applyAlignment="1" applyProtection="1">
      <alignment horizontal="left" vertical="top" wrapText="1"/>
    </xf>
    <xf numFmtId="0" fontId="18" fillId="0" borderId="45" xfId="0" applyFont="1" applyBorder="1" applyAlignment="1" applyProtection="1">
      <alignment horizontal="left" vertical="top" wrapText="1"/>
    </xf>
    <xf numFmtId="0" fontId="18" fillId="0" borderId="46" xfId="0" applyFont="1" applyBorder="1" applyAlignment="1" applyProtection="1">
      <alignment horizontal="left" vertical="top" wrapText="1"/>
    </xf>
    <xf numFmtId="0" fontId="18" fillId="0" borderId="47" xfId="0" applyFont="1" applyBorder="1" applyAlignment="1" applyProtection="1">
      <alignment horizontal="left" vertical="top" wrapText="1"/>
    </xf>
    <xf numFmtId="0" fontId="0" fillId="0" borderId="18" xfId="0" applyBorder="1" applyAlignment="1" applyProtection="1">
      <alignment horizontal="center"/>
      <protection locked="0"/>
    </xf>
    <xf numFmtId="0" fontId="0" fillId="0" borderId="37" xfId="0" applyFont="1" applyBorder="1" applyAlignment="1" applyProtection="1">
      <alignment horizontal="center"/>
      <protection locked="0"/>
    </xf>
    <xf numFmtId="14" fontId="0" fillId="0" borderId="18" xfId="0" applyNumberFormat="1" applyBorder="1" applyAlignment="1" applyProtection="1">
      <alignment horizontal="center"/>
      <protection locked="0"/>
    </xf>
    <xf numFmtId="0" fontId="0" fillId="0" borderId="0" xfId="0" quotePrefix="1" applyBorder="1" applyAlignment="1" applyProtection="1">
      <alignment horizontal="left" vertical="top"/>
    </xf>
    <xf numFmtId="0" fontId="0" fillId="0" borderId="6" xfId="0" quotePrefix="1" applyBorder="1" applyAlignment="1" applyProtection="1">
      <alignment horizontal="left" vertical="top"/>
    </xf>
    <xf numFmtId="0" fontId="0" fillId="2" borderId="2" xfId="0" applyFill="1" applyBorder="1" applyAlignment="1" applyProtection="1">
      <alignment horizontal="left" vertical="top" wrapText="1"/>
    </xf>
    <xf numFmtId="0" fontId="0" fillId="2" borderId="3" xfId="0" applyFill="1" applyBorder="1" applyAlignment="1" applyProtection="1">
      <alignment horizontal="left" vertical="top" wrapText="1"/>
    </xf>
    <xf numFmtId="0" fontId="0" fillId="2" borderId="5" xfId="0" applyFill="1" applyBorder="1" applyAlignment="1" applyProtection="1">
      <alignment horizontal="left" vertical="top" wrapText="1"/>
    </xf>
    <xf numFmtId="0" fontId="0" fillId="2" borderId="0" xfId="0" applyFill="1" applyBorder="1" applyAlignment="1" applyProtection="1">
      <alignment horizontal="left" vertical="top" wrapText="1"/>
    </xf>
    <xf numFmtId="0" fontId="0" fillId="2" borderId="7" xfId="0" applyFill="1" applyBorder="1" applyAlignment="1" applyProtection="1">
      <alignment horizontal="left" vertical="top" wrapText="1"/>
    </xf>
    <xf numFmtId="0" fontId="0" fillId="2" borderId="8" xfId="0" applyFill="1" applyBorder="1" applyAlignment="1" applyProtection="1">
      <alignment horizontal="left" vertical="top" wrapText="1"/>
    </xf>
    <xf numFmtId="0" fontId="0" fillId="0" borderId="30" xfId="0" applyFont="1" applyBorder="1" applyAlignment="1" applyProtection="1">
      <alignment horizontal="center"/>
    </xf>
    <xf numFmtId="0" fontId="0" fillId="0" borderId="16" xfId="0" applyFont="1" applyBorder="1" applyAlignment="1" applyProtection="1">
      <alignment horizontal="center"/>
    </xf>
    <xf numFmtId="0" fontId="0" fillId="0" borderId="32" xfId="0" applyFont="1" applyBorder="1" applyAlignment="1" applyProtection="1">
      <alignment horizontal="center"/>
    </xf>
    <xf numFmtId="0" fontId="0" fillId="0" borderId="6" xfId="0" applyFont="1" applyBorder="1" applyAlignment="1" applyProtection="1">
      <alignment horizontal="center"/>
    </xf>
    <xf numFmtId="0" fontId="0" fillId="0" borderId="29" xfId="0" applyFont="1" applyBorder="1" applyAlignment="1" applyProtection="1">
      <alignment horizontal="center"/>
    </xf>
    <xf numFmtId="0" fontId="0" fillId="0" borderId="17" xfId="0" applyFont="1" applyBorder="1" applyAlignment="1" applyProtection="1">
      <alignment horizontal="center"/>
    </xf>
    <xf numFmtId="0" fontId="4" fillId="0" borderId="0" xfId="0" applyFont="1" applyBorder="1" applyAlignment="1" applyProtection="1">
      <alignment horizontal="left" vertical="top" wrapText="1"/>
    </xf>
    <xf numFmtId="0" fontId="4" fillId="5" borderId="5" xfId="0" applyFont="1" applyFill="1" applyBorder="1" applyAlignment="1" applyProtection="1">
      <alignment horizontal="center" vertical="top" wrapText="1"/>
    </xf>
    <xf numFmtId="0" fontId="4" fillId="5" borderId="6" xfId="0" applyFont="1" applyFill="1" applyBorder="1" applyAlignment="1" applyProtection="1">
      <alignment horizontal="center" vertical="top" wrapText="1"/>
    </xf>
    <xf numFmtId="0" fontId="4" fillId="5" borderId="7" xfId="0" applyFont="1" applyFill="1" applyBorder="1" applyAlignment="1" applyProtection="1">
      <alignment horizontal="center" vertical="top" wrapText="1"/>
    </xf>
    <xf numFmtId="0" fontId="4" fillId="5" borderId="9" xfId="0" applyFont="1" applyFill="1" applyBorder="1" applyAlignment="1" applyProtection="1">
      <alignment horizontal="center" vertical="top" wrapText="1"/>
    </xf>
    <xf numFmtId="0" fontId="2" fillId="5" borderId="2" xfId="0" applyFont="1" applyFill="1" applyBorder="1" applyAlignment="1" applyProtection="1">
      <alignment horizontal="center" vertical="center"/>
    </xf>
    <xf numFmtId="0" fontId="2" fillId="5" borderId="4" xfId="0" applyFont="1" applyFill="1" applyBorder="1" applyAlignment="1" applyProtection="1">
      <alignment horizontal="center" vertical="center"/>
    </xf>
    <xf numFmtId="0" fontId="2" fillId="5" borderId="7" xfId="0" applyFont="1" applyFill="1" applyBorder="1" applyAlignment="1" applyProtection="1">
      <alignment horizontal="center" vertical="center"/>
    </xf>
    <xf numFmtId="0" fontId="2" fillId="5" borderId="9" xfId="0" applyFont="1" applyFill="1" applyBorder="1" applyAlignment="1" applyProtection="1">
      <alignment horizontal="center" vertical="center"/>
    </xf>
    <xf numFmtId="0" fontId="36" fillId="2" borderId="5" xfId="0" applyFont="1" applyFill="1" applyBorder="1" applyAlignment="1" applyProtection="1">
      <alignment horizontal="center" vertical="center" wrapText="1"/>
    </xf>
    <xf numFmtId="0" fontId="36" fillId="2" borderId="0" xfId="0" applyFont="1" applyFill="1" applyBorder="1" applyAlignment="1" applyProtection="1">
      <alignment horizontal="center" vertical="center" wrapText="1"/>
    </xf>
    <xf numFmtId="0" fontId="67" fillId="0" borderId="18" xfId="0" applyFont="1" applyBorder="1" applyAlignment="1" applyProtection="1">
      <alignment horizontal="center"/>
      <protection locked="0"/>
    </xf>
    <xf numFmtId="0" fontId="67" fillId="0" borderId="19" xfId="0" applyFont="1" applyBorder="1" applyAlignment="1" applyProtection="1">
      <alignment horizontal="center"/>
      <protection locked="0"/>
    </xf>
    <xf numFmtId="0" fontId="67" fillId="0" borderId="45" xfId="0" applyFont="1" applyBorder="1" applyAlignment="1" applyProtection="1">
      <alignment horizontal="center"/>
      <protection locked="0"/>
    </xf>
    <xf numFmtId="0" fontId="67" fillId="0" borderId="47" xfId="0" applyFont="1" applyBorder="1" applyAlignment="1" applyProtection="1">
      <alignment horizontal="center"/>
      <protection locked="0"/>
    </xf>
    <xf numFmtId="0" fontId="22" fillId="0" borderId="5" xfId="0" applyFont="1" applyBorder="1" applyAlignment="1" applyProtection="1">
      <alignment horizontal="left" vertical="top" wrapText="1"/>
    </xf>
    <xf numFmtId="0" fontId="22" fillId="0" borderId="0" xfId="0" applyFont="1" applyBorder="1" applyAlignment="1" applyProtection="1">
      <alignment horizontal="left" vertical="top" wrapText="1"/>
    </xf>
    <xf numFmtId="0" fontId="43" fillId="2" borderId="1" xfId="0" applyFont="1" applyFill="1" applyBorder="1" applyAlignment="1" applyProtection="1">
      <alignment horizontal="center" vertical="center" wrapText="1"/>
    </xf>
    <xf numFmtId="0" fontId="46" fillId="0" borderId="18" xfId="0" applyFont="1" applyBorder="1" applyAlignment="1" applyProtection="1">
      <alignment horizontal="left" vertical="center" wrapText="1"/>
    </xf>
    <xf numFmtId="0" fontId="46" fillId="0" borderId="37" xfId="0" applyFont="1" applyBorder="1" applyAlignment="1" applyProtection="1">
      <alignment horizontal="left" vertical="center" wrapText="1"/>
    </xf>
    <xf numFmtId="0" fontId="46" fillId="0" borderId="19" xfId="0" applyFont="1" applyBorder="1" applyAlignment="1" applyProtection="1">
      <alignment horizontal="left" vertical="center" wrapText="1"/>
    </xf>
    <xf numFmtId="0" fontId="3" fillId="0" borderId="5" xfId="0" applyFont="1" applyBorder="1" applyAlignment="1" applyProtection="1">
      <alignment horizontal="left" vertical="top" wrapText="1"/>
    </xf>
    <xf numFmtId="0" fontId="3" fillId="0" borderId="0" xfId="0" applyFont="1" applyBorder="1" applyAlignment="1" applyProtection="1">
      <alignment horizontal="left" vertical="top" wrapText="1"/>
    </xf>
    <xf numFmtId="0" fontId="7" fillId="0" borderId="2" xfId="0" applyFont="1" applyBorder="1" applyAlignment="1" applyProtection="1">
      <alignment horizontal="left" vertical="top" wrapText="1"/>
    </xf>
    <xf numFmtId="0" fontId="7" fillId="0" borderId="3" xfId="0" applyFont="1" applyBorder="1" applyAlignment="1" applyProtection="1">
      <alignment horizontal="left" vertical="top" wrapText="1"/>
    </xf>
    <xf numFmtId="0" fontId="7" fillId="0" borderId="5" xfId="0" applyFont="1" applyBorder="1" applyAlignment="1" applyProtection="1">
      <alignment horizontal="left" vertical="top" wrapText="1"/>
    </xf>
    <xf numFmtId="0" fontId="7" fillId="0" borderId="0" xfId="0" applyFont="1" applyBorder="1" applyAlignment="1" applyProtection="1">
      <alignment horizontal="left" vertical="top" wrapText="1"/>
    </xf>
    <xf numFmtId="0" fontId="21" fillId="0" borderId="0" xfId="0" applyFont="1" applyBorder="1" applyAlignment="1" applyProtection="1">
      <alignment horizontal="right" vertical="top" wrapText="1"/>
    </xf>
    <xf numFmtId="0" fontId="2" fillId="0" borderId="18" xfId="0" applyFont="1" applyBorder="1" applyAlignment="1" applyProtection="1">
      <alignment horizontal="left" vertical="top" wrapText="1"/>
      <protection locked="0"/>
    </xf>
    <xf numFmtId="0" fontId="2" fillId="0" borderId="37"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75" fillId="0" borderId="2" xfId="0" applyFont="1" applyFill="1" applyBorder="1" applyAlignment="1" applyProtection="1">
      <alignment horizontal="center" vertical="center"/>
    </xf>
    <xf numFmtId="0" fontId="75" fillId="0" borderId="3" xfId="0" applyFont="1" applyFill="1" applyBorder="1" applyAlignment="1" applyProtection="1">
      <alignment horizontal="center" vertical="center"/>
    </xf>
    <xf numFmtId="0" fontId="79" fillId="0" borderId="0" xfId="0" applyFont="1" applyBorder="1" applyAlignment="1" applyProtection="1">
      <alignment horizontal="left" vertical="center" wrapText="1"/>
    </xf>
    <xf numFmtId="0" fontId="1" fillId="0" borderId="0" xfId="0" applyFont="1" applyBorder="1" applyAlignment="1" applyProtection="1">
      <alignment horizontal="left" vertical="top" wrapText="1"/>
    </xf>
    <xf numFmtId="0" fontId="0" fillId="0" borderId="8" xfId="0" applyBorder="1" applyAlignment="1" applyProtection="1">
      <alignment horizontal="left" vertical="top" wrapText="1"/>
    </xf>
    <xf numFmtId="0" fontId="29" fillId="2" borderId="0" xfId="0" applyFont="1" applyFill="1" applyAlignment="1" applyProtection="1">
      <alignment horizontal="center" wrapText="1"/>
    </xf>
    <xf numFmtId="0" fontId="22" fillId="0" borderId="0" xfId="0" applyFont="1" applyFill="1" applyBorder="1" applyAlignment="1" applyProtection="1">
      <alignment horizontal="left" vertical="top" wrapText="1"/>
    </xf>
    <xf numFmtId="0" fontId="22" fillId="0" borderId="6" xfId="0" applyFont="1" applyFill="1" applyBorder="1" applyAlignment="1" applyProtection="1">
      <alignment horizontal="left" vertical="top" wrapText="1"/>
    </xf>
    <xf numFmtId="0" fontId="0" fillId="0" borderId="0" xfId="0" applyFill="1" applyBorder="1" applyAlignment="1" applyProtection="1">
      <alignment horizontal="left" vertical="center" wrapText="1"/>
    </xf>
    <xf numFmtId="0" fontId="17" fillId="3" borderId="2" xfId="0" applyFont="1" applyFill="1" applyBorder="1" applyAlignment="1" applyProtection="1">
      <alignment horizontal="left" vertical="center" wrapText="1"/>
    </xf>
    <xf numFmtId="0" fontId="17" fillId="3" borderId="3" xfId="0" applyFont="1" applyFill="1" applyBorder="1" applyAlignment="1" applyProtection="1">
      <alignment horizontal="left" vertical="center" wrapText="1"/>
    </xf>
    <xf numFmtId="0" fontId="17" fillId="3" borderId="4" xfId="0" applyFont="1" applyFill="1" applyBorder="1" applyAlignment="1" applyProtection="1">
      <alignment horizontal="left" vertical="center" wrapText="1"/>
    </xf>
    <xf numFmtId="0" fontId="0" fillId="0" borderId="1" xfId="0" applyBorder="1" applyAlignment="1" applyProtection="1">
      <alignment horizontal="left" vertical="top"/>
      <protection locked="0"/>
    </xf>
    <xf numFmtId="0" fontId="0" fillId="0" borderId="1" xfId="0" applyBorder="1" applyAlignment="1" applyProtection="1">
      <alignment horizontal="left" vertical="top" wrapText="1"/>
      <protection locked="0"/>
    </xf>
    <xf numFmtId="0" fontId="0" fillId="0" borderId="18" xfId="0" applyBorder="1" applyAlignment="1" applyProtection="1">
      <alignment horizontal="left" vertical="top"/>
      <protection locked="0"/>
    </xf>
    <xf numFmtId="0" fontId="0" fillId="0" borderId="19" xfId="0" applyBorder="1" applyAlignment="1" applyProtection="1">
      <alignment horizontal="left" vertical="top"/>
      <protection locked="0"/>
    </xf>
    <xf numFmtId="0" fontId="0" fillId="0" borderId="1" xfId="0" applyBorder="1" applyAlignment="1" applyProtection="1">
      <alignment horizontal="left"/>
      <protection locked="0"/>
    </xf>
    <xf numFmtId="0" fontId="0" fillId="0" borderId="5" xfId="0" applyBorder="1" applyAlignment="1" applyProtection="1">
      <alignment horizontal="left" vertical="center" wrapText="1"/>
    </xf>
    <xf numFmtId="0" fontId="0" fillId="0" borderId="0" xfId="0" applyBorder="1" applyAlignment="1" applyProtection="1">
      <alignment horizontal="left" vertical="center" wrapText="1"/>
    </xf>
    <xf numFmtId="0" fontId="0" fillId="0" borderId="6" xfId="0" applyBorder="1" applyAlignment="1" applyProtection="1">
      <alignment horizontal="left" vertical="center" wrapText="1"/>
    </xf>
    <xf numFmtId="0" fontId="30" fillId="2" borderId="0" xfId="0" applyFont="1" applyFill="1" applyBorder="1" applyAlignment="1" applyProtection="1">
      <alignment horizontal="center" vertical="center" wrapText="1"/>
    </xf>
    <xf numFmtId="0" fontId="3" fillId="0" borderId="3" xfId="0" quotePrefix="1" applyFont="1" applyBorder="1" applyAlignment="1" applyProtection="1">
      <alignment horizontal="left" vertical="center" wrapText="1"/>
    </xf>
    <xf numFmtId="0" fontId="3" fillId="0" borderId="3" xfId="0" applyFont="1" applyBorder="1" applyAlignment="1" applyProtection="1">
      <alignment horizontal="left" vertical="center" wrapText="1"/>
    </xf>
    <xf numFmtId="0" fontId="51" fillId="0" borderId="0" xfId="0" applyFont="1" applyBorder="1" applyAlignment="1" applyProtection="1">
      <alignment horizontal="left" vertical="center" wrapText="1"/>
    </xf>
    <xf numFmtId="0" fontId="0" fillId="0" borderId="33" xfId="0" applyBorder="1" applyAlignment="1" applyProtection="1">
      <alignment horizontal="left" vertical="top" wrapText="1"/>
    </xf>
    <xf numFmtId="0" fontId="0" fillId="0" borderId="14" xfId="0" applyBorder="1" applyAlignment="1" applyProtection="1">
      <alignment horizontal="left" vertical="top" wrapText="1"/>
    </xf>
    <xf numFmtId="0" fontId="0" fillId="0" borderId="12" xfId="0" applyBorder="1" applyAlignment="1" applyProtection="1">
      <alignment horizontal="left" vertical="top" wrapText="1"/>
    </xf>
    <xf numFmtId="0" fontId="0" fillId="0" borderId="31" xfId="0" applyBorder="1" applyAlignment="1" applyProtection="1">
      <alignment horizontal="left" vertical="top" wrapText="1"/>
    </xf>
    <xf numFmtId="0" fontId="0" fillId="0" borderId="26" xfId="0" applyBorder="1" applyAlignment="1" applyProtection="1">
      <alignment horizontal="left" vertical="top" wrapText="1"/>
      <protection locked="0"/>
    </xf>
    <xf numFmtId="0" fontId="0" fillId="0" borderId="26" xfId="0" applyBorder="1" applyAlignment="1" applyProtection="1">
      <alignment horizontal="left" vertical="top" wrapText="1"/>
    </xf>
    <xf numFmtId="0" fontId="0" fillId="0" borderId="1" xfId="0" applyBorder="1" applyAlignment="1" applyProtection="1">
      <alignment horizontal="left" vertical="top" wrapText="1"/>
    </xf>
    <xf numFmtId="0" fontId="0" fillId="0" borderId="5"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33"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31" xfId="0" applyBorder="1" applyAlignment="1" applyProtection="1">
      <alignment horizontal="left" vertical="top" wrapText="1"/>
      <protection locked="0"/>
    </xf>
    <xf numFmtId="0" fontId="0" fillId="0" borderId="13" xfId="0" applyNumberFormat="1" applyBorder="1" applyAlignment="1" applyProtection="1">
      <alignment horizontal="left" vertical="top" wrapText="1"/>
    </xf>
    <xf numFmtId="0" fontId="0" fillId="0" borderId="11" xfId="0" applyNumberFormat="1" applyBorder="1" applyAlignment="1" applyProtection="1">
      <alignment horizontal="left" vertical="top" wrapText="1"/>
    </xf>
    <xf numFmtId="0" fontId="0" fillId="0" borderId="25" xfId="0" applyNumberFormat="1" applyBorder="1" applyAlignment="1" applyProtection="1">
      <alignment horizontal="left" vertical="top" wrapText="1"/>
    </xf>
    <xf numFmtId="0" fontId="0" fillId="0" borderId="13" xfId="0" applyBorder="1" applyAlignment="1" applyProtection="1">
      <alignment horizontal="left" vertical="top" wrapText="1"/>
    </xf>
    <xf numFmtId="0" fontId="0" fillId="0" borderId="11" xfId="0" applyBorder="1" applyAlignment="1" applyProtection="1">
      <alignment horizontal="left" vertical="top" wrapText="1"/>
    </xf>
    <xf numFmtId="0" fontId="0" fillId="0" borderId="25" xfId="0" applyBorder="1" applyAlignment="1" applyProtection="1">
      <alignment horizontal="left" vertical="top" wrapText="1"/>
    </xf>
    <xf numFmtId="0" fontId="2" fillId="0" borderId="13" xfId="0" applyFont="1" applyBorder="1" applyAlignment="1" applyProtection="1">
      <alignment horizontal="left" vertical="top" wrapText="1"/>
    </xf>
    <xf numFmtId="0" fontId="2" fillId="0" borderId="11" xfId="0" applyFont="1" applyBorder="1" applyAlignment="1" applyProtection="1">
      <alignment horizontal="left" vertical="top" wrapText="1"/>
    </xf>
    <xf numFmtId="0" fontId="2" fillId="0" borderId="25" xfId="0" applyFont="1" applyBorder="1" applyAlignment="1" applyProtection="1">
      <alignment horizontal="left" vertical="top" wrapText="1"/>
    </xf>
    <xf numFmtId="0" fontId="69" fillId="7" borderId="5" xfId="0" applyFont="1" applyFill="1" applyBorder="1" applyProtection="1"/>
    <xf numFmtId="0" fontId="70" fillId="7" borderId="0" xfId="0" applyFont="1" applyFill="1" applyProtection="1"/>
    <xf numFmtId="0" fontId="69" fillId="7" borderId="2" xfId="0" applyFont="1" applyFill="1" applyBorder="1" applyProtection="1"/>
    <xf numFmtId="0" fontId="70" fillId="7" borderId="3" xfId="0" applyFont="1" applyFill="1" applyBorder="1" applyProtection="1"/>
  </cellXfs>
  <cellStyles count="3">
    <cellStyle name="Milliers" xfId="1" builtinId="3"/>
    <cellStyle name="Normal" xfId="0" builtinId="0"/>
    <cellStyle name="Pourcentage" xfId="2" builtinId="5"/>
  </cellStyles>
  <dxfs count="425">
    <dxf>
      <fill>
        <patternFill>
          <bgColor rgb="FF92D050"/>
        </patternFill>
      </fill>
    </dxf>
    <dxf>
      <font>
        <color theme="0"/>
      </font>
    </dxf>
    <dxf>
      <font>
        <color theme="0"/>
      </font>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ont>
        <color theme="0"/>
      </font>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ont>
        <b/>
        <i val="0"/>
        <color rgb="FF7030A0"/>
      </font>
      <fill>
        <patternFill>
          <bgColor theme="0" tint="-0.14996795556505021"/>
        </patternFill>
      </fill>
    </dxf>
    <dxf>
      <font>
        <b/>
        <i val="0"/>
        <color rgb="FF7030A0"/>
      </font>
      <fill>
        <patternFill>
          <bgColor theme="0" tint="-0.14996795556505021"/>
        </patternFill>
      </fill>
    </dxf>
    <dxf>
      <fill>
        <patternFill>
          <bgColor theme="0" tint="-0.14996795556505021"/>
        </patternFill>
      </fill>
    </dxf>
    <dxf>
      <fill>
        <patternFill>
          <bgColor rgb="FF92D050"/>
        </patternFill>
      </fill>
    </dxf>
    <dxf>
      <fill>
        <patternFill>
          <bgColor theme="0" tint="-0.14996795556505021"/>
        </patternFill>
      </fill>
    </dxf>
    <dxf>
      <fill>
        <patternFill>
          <bgColor rgb="FF92D05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92D050"/>
        </patternFill>
      </fill>
    </dxf>
    <dxf>
      <fill>
        <patternFill>
          <bgColor rgb="FF92D050"/>
        </patternFill>
      </fill>
    </dxf>
    <dxf>
      <fill>
        <patternFill>
          <bgColor theme="0" tint="-0.14996795556505021"/>
        </patternFill>
      </fill>
    </dxf>
    <dxf>
      <fill>
        <patternFill>
          <bgColor rgb="FF92D050"/>
        </patternFill>
      </fill>
    </dxf>
    <dxf>
      <fill>
        <patternFill>
          <bgColor rgb="FF92D050"/>
        </patternFill>
      </fill>
    </dxf>
    <dxf>
      <fill>
        <patternFill>
          <bgColor theme="0" tint="-0.14996795556505021"/>
        </patternFill>
      </fill>
    </dxf>
    <dxf>
      <fill>
        <patternFill>
          <bgColor rgb="FF92D050"/>
        </patternFill>
      </fill>
    </dxf>
    <dxf>
      <fill>
        <patternFill>
          <bgColor theme="0" tint="-0.14996795556505021"/>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theme="0" tint="-0.14996795556505021"/>
        </patternFill>
      </fill>
    </dxf>
    <dxf>
      <fill>
        <patternFill>
          <bgColor rgb="FF92D050"/>
        </patternFill>
      </fill>
    </dxf>
    <dxf>
      <fill>
        <patternFill>
          <bgColor rgb="FF92D050"/>
        </patternFill>
      </fill>
    </dxf>
    <dxf>
      <fill>
        <patternFill>
          <bgColor theme="0" tint="-0.14996795556505021"/>
        </patternFill>
      </fill>
    </dxf>
    <dxf>
      <fill>
        <patternFill>
          <bgColor rgb="FF92D050"/>
        </patternFill>
      </fill>
    </dxf>
    <dxf>
      <fill>
        <patternFill>
          <bgColor theme="0" tint="-0.14996795556505021"/>
        </patternFill>
      </fill>
    </dxf>
    <dxf>
      <fill>
        <patternFill>
          <bgColor rgb="FF92D050"/>
        </patternFill>
      </fill>
    </dxf>
    <dxf>
      <fill>
        <patternFill>
          <bgColor rgb="FF92D050"/>
        </patternFill>
      </fill>
    </dxf>
    <dxf>
      <fill>
        <patternFill>
          <bgColor theme="0" tint="-0.14996795556505021"/>
        </patternFill>
      </fill>
    </dxf>
    <dxf>
      <fill>
        <patternFill>
          <bgColor rgb="FF92D050"/>
        </patternFill>
      </fill>
    </dxf>
    <dxf>
      <fill>
        <patternFill>
          <bgColor rgb="FF92D050"/>
        </patternFill>
      </fill>
    </dxf>
    <dxf>
      <fill>
        <patternFill>
          <bgColor theme="0" tint="-0.14996795556505021"/>
        </patternFill>
      </fill>
    </dxf>
    <dxf>
      <fill>
        <patternFill>
          <bgColor rgb="FF92D050"/>
        </patternFill>
      </fill>
    </dxf>
    <dxf>
      <fill>
        <patternFill>
          <bgColor rgb="FF92D050"/>
        </patternFill>
      </fill>
    </dxf>
    <dxf>
      <fill>
        <patternFill>
          <bgColor theme="0" tint="-0.14996795556505021"/>
        </patternFill>
      </fill>
    </dxf>
    <dxf>
      <fill>
        <patternFill>
          <bgColor rgb="FF92D050"/>
        </patternFill>
      </fill>
    </dxf>
    <dxf>
      <fill>
        <patternFill>
          <bgColor theme="0" tint="-0.14996795556505021"/>
        </patternFill>
      </fill>
    </dxf>
    <dxf>
      <fill>
        <patternFill>
          <bgColor rgb="FF92D050"/>
        </patternFill>
      </fill>
    </dxf>
    <dxf>
      <fill>
        <patternFill>
          <bgColor theme="0" tint="-0.14996795556505021"/>
        </patternFill>
      </fill>
    </dxf>
    <dxf>
      <font>
        <color theme="0" tint="-0.14996795556505021"/>
      </font>
      <fill>
        <patternFill>
          <bgColor theme="0" tint="-0.14996795556505021"/>
        </patternFill>
      </fill>
    </dxf>
    <dxf>
      <fill>
        <patternFill>
          <bgColor rgb="FF92D050"/>
        </patternFill>
      </fill>
    </dxf>
    <dxf>
      <fill>
        <patternFill>
          <bgColor rgb="FF92D050"/>
        </patternFill>
      </fill>
    </dxf>
    <dxf>
      <fill>
        <patternFill>
          <bgColor rgb="FF92D050"/>
        </patternFill>
      </fill>
    </dxf>
    <dxf>
      <fill>
        <patternFill>
          <bgColor rgb="FF92D050"/>
        </patternFill>
      </fill>
    </dxf>
    <dxf>
      <font>
        <color theme="0"/>
      </font>
    </dxf>
    <dxf>
      <font>
        <b/>
        <i val="0"/>
        <color rgb="FF7030A0"/>
      </font>
      <fill>
        <patternFill>
          <bgColor theme="0" tint="-0.14996795556505021"/>
        </patternFill>
      </fill>
    </dxf>
    <dxf>
      <font>
        <color theme="0"/>
      </font>
    </dxf>
    <dxf>
      <fill>
        <patternFill>
          <bgColor theme="0" tint="-0.14996795556505021"/>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theme="0" tint="-0.14996795556505021"/>
        </patternFill>
      </fill>
    </dxf>
    <dxf>
      <font>
        <b/>
        <i val="0"/>
        <color rgb="FF7030A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strike val="0"/>
      </font>
      <fill>
        <patternFill>
          <bgColor theme="0" tint="-0.14996795556505021"/>
        </patternFill>
      </fill>
    </dxf>
    <dxf>
      <font>
        <b/>
        <i val="0"/>
        <color rgb="FF7030A0"/>
      </font>
      <fill>
        <patternFill>
          <bgColor theme="0" tint="-0.14996795556505021"/>
        </patternFill>
      </fill>
    </dxf>
    <dxf>
      <font>
        <b/>
        <i val="0"/>
        <color rgb="FFFF0000"/>
      </font>
      <fill>
        <patternFill>
          <bgColor rgb="FFFFFF00"/>
        </patternFill>
      </fill>
    </dxf>
    <dxf>
      <fill>
        <patternFill>
          <bgColor rgb="FF92D050"/>
        </patternFill>
      </fill>
    </dxf>
    <dxf>
      <font>
        <color rgb="FFFF0000"/>
      </font>
      <fill>
        <patternFill patternType="none">
          <bgColor auto="1"/>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92D050"/>
        </patternFill>
      </fill>
    </dxf>
    <dxf>
      <fill>
        <patternFill>
          <bgColor theme="0" tint="-0.14996795556505021"/>
        </patternFill>
      </fill>
    </dxf>
    <dxf>
      <font>
        <color theme="0"/>
      </font>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ont>
        <b/>
        <i val="0"/>
        <color rgb="FF7030A0"/>
      </font>
      <fill>
        <patternFill>
          <bgColor theme="0" tint="-0.14996795556505021"/>
        </patternFill>
      </fill>
    </dxf>
    <dxf>
      <fill>
        <patternFill>
          <bgColor theme="0" tint="-0.14996795556505021"/>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ont>
        <color theme="0"/>
      </font>
      <fill>
        <patternFill>
          <bgColor theme="0"/>
        </patternFill>
      </fill>
    </dxf>
    <dxf>
      <font>
        <color theme="0"/>
      </font>
      <fill>
        <patternFill>
          <bgColor theme="0"/>
        </patternFill>
      </fill>
    </dxf>
    <dxf>
      <fill>
        <patternFill>
          <bgColor rgb="FF92D050"/>
        </patternFill>
      </fill>
    </dxf>
    <dxf>
      <fill>
        <patternFill>
          <bgColor theme="0" tint="-0.14996795556505021"/>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theme="0" tint="-0.14996795556505021"/>
        </patternFill>
      </fill>
    </dxf>
    <dxf>
      <fill>
        <patternFill>
          <bgColor theme="0" tint="-0.14996795556505021"/>
        </patternFill>
      </fill>
    </dxf>
    <dxf>
      <font>
        <b/>
        <i val="0"/>
        <color rgb="FF7030A0"/>
      </font>
      <fill>
        <patternFill>
          <bgColor theme="0" tint="-0.14996795556505021"/>
        </patternFill>
      </fill>
    </dxf>
    <dxf>
      <font>
        <b/>
        <i val="0"/>
        <color rgb="FF7030A0"/>
      </font>
      <fill>
        <patternFill>
          <bgColor theme="0" tint="-0.14996795556505021"/>
        </patternFill>
      </fill>
    </dxf>
    <dxf>
      <fill>
        <patternFill>
          <bgColor theme="0" tint="-0.14996795556505021"/>
        </patternFill>
      </fill>
    </dxf>
    <dxf>
      <fill>
        <patternFill>
          <bgColor rgb="FF92D050"/>
        </patternFill>
      </fill>
    </dxf>
    <dxf>
      <fill>
        <patternFill>
          <bgColor rgb="FF92D050"/>
        </patternFill>
      </fill>
    </dxf>
    <dxf>
      <fill>
        <patternFill>
          <bgColor theme="0" tint="-0.14996795556505021"/>
        </patternFill>
      </fill>
    </dxf>
    <dxf>
      <font>
        <color theme="0"/>
      </font>
      <fill>
        <patternFill>
          <bgColor theme="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ont>
        <b/>
        <i val="0"/>
        <color rgb="FF7030A0"/>
      </font>
      <fill>
        <patternFill>
          <bgColor theme="0" tint="-0.14996795556505021"/>
        </patternFill>
      </fill>
    </dxf>
    <dxf>
      <font>
        <b/>
        <i val="0"/>
      </font>
      <fill>
        <patternFill>
          <bgColor theme="0" tint="-0.14996795556505021"/>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ont>
        <b/>
        <i val="0"/>
      </font>
      <fill>
        <patternFill>
          <bgColor theme="0" tint="-0.14996795556505021"/>
        </patternFill>
      </fill>
    </dxf>
    <dxf>
      <font>
        <b/>
        <i val="0"/>
        <strike val="0"/>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i val="0"/>
      </font>
      <fill>
        <patternFill>
          <bgColor theme="0" tint="-0.14996795556505021"/>
        </patternFill>
      </fill>
    </dxf>
    <dxf>
      <fill>
        <patternFill>
          <bgColor rgb="FF92D050"/>
        </patternFill>
      </fill>
    </dxf>
    <dxf>
      <fill>
        <patternFill>
          <bgColor rgb="FF92D050"/>
        </patternFill>
      </fill>
    </dxf>
    <dxf>
      <font>
        <color theme="0"/>
      </font>
    </dxf>
    <dxf>
      <fill>
        <patternFill>
          <bgColor theme="0" tint="-0.14996795556505021"/>
        </patternFill>
      </fill>
    </dxf>
    <dxf>
      <fill>
        <patternFill>
          <bgColor theme="0"/>
        </patternFill>
      </fill>
    </dxf>
    <dxf>
      <font>
        <color theme="0"/>
      </font>
    </dxf>
    <dxf>
      <fill>
        <patternFill>
          <bgColor theme="0" tint="-0.14996795556505021"/>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ont>
        <b/>
        <i val="0"/>
      </font>
      <fill>
        <patternFill>
          <bgColor theme="0" tint="-0.14996795556505021"/>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ont>
        <b/>
        <i val="0"/>
      </font>
      <fill>
        <patternFill>
          <bgColor theme="0" tint="-0.14996795556505021"/>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ont>
        <b/>
        <i val="0"/>
      </font>
      <fill>
        <patternFill>
          <bgColor theme="0" tint="-0.14996795556505021"/>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ont>
        <b/>
        <i val="0"/>
      </font>
      <fill>
        <patternFill>
          <bgColor theme="0" tint="-0.14996795556505021"/>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ont>
        <b/>
        <i val="0"/>
      </font>
      <fill>
        <patternFill>
          <bgColor theme="0" tint="-0.14996795556505021"/>
        </patternFill>
      </fill>
    </dxf>
    <dxf>
      <font>
        <b/>
        <i val="0"/>
        <strike val="0"/>
      </font>
      <fill>
        <patternFill>
          <bgColor theme="0" tint="-0.14996795556505021"/>
        </patternFill>
      </fill>
    </dxf>
    <dxf>
      <fill>
        <patternFill>
          <bgColor rgb="FF92D050"/>
        </patternFill>
      </fill>
    </dxf>
    <dxf>
      <font>
        <b/>
        <i val="0"/>
        <color rgb="FFFF0000"/>
      </font>
      <fill>
        <patternFill>
          <bgColor theme="0" tint="-0.14996795556505021"/>
        </patternFill>
      </fill>
    </dxf>
    <dxf>
      <fill>
        <patternFill>
          <bgColor rgb="FF92D050"/>
        </patternFill>
      </fill>
    </dxf>
    <dxf>
      <fill>
        <patternFill>
          <bgColor rgb="FF92D050"/>
        </patternFill>
      </fill>
    </dxf>
    <dxf>
      <fill>
        <patternFill>
          <bgColor rgb="FF92D050"/>
        </patternFill>
      </fill>
      <border>
        <left style="thin">
          <color auto="1"/>
        </left>
        <right style="thin">
          <color auto="1"/>
        </right>
        <top style="thin">
          <color auto="1"/>
        </top>
        <bottom style="thin">
          <color auto="1"/>
        </bottom>
      </border>
    </dxf>
    <dxf>
      <font>
        <b/>
        <i val="0"/>
        <color rgb="FF7030A0"/>
      </font>
      <fill>
        <patternFill>
          <bgColor theme="0" tint="-0.14996795556505021"/>
        </patternFill>
      </fill>
    </dxf>
    <dxf>
      <font>
        <b/>
        <i val="0"/>
        <strike val="0"/>
      </font>
      <fill>
        <patternFill>
          <bgColor theme="0" tint="-0.14996795556505021"/>
        </patternFill>
      </fill>
    </dxf>
    <dxf>
      <fill>
        <patternFill>
          <bgColor theme="0" tint="-0.14996795556505021"/>
        </patternFill>
      </fill>
    </dxf>
    <dxf>
      <font>
        <color theme="0"/>
      </font>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ont>
        <b val="0"/>
        <i val="0"/>
      </font>
      <fill>
        <patternFill>
          <bgColor theme="0" tint="-0.14996795556505021"/>
        </patternFill>
      </fill>
    </dxf>
    <dxf>
      <font>
        <b/>
        <i val="0"/>
      </font>
      <fill>
        <patternFill>
          <bgColor theme="0" tint="-0.14996795556505021"/>
        </patternFill>
      </fill>
    </dxf>
    <dxf>
      <font>
        <b/>
        <i val="0"/>
        <strike val="0"/>
      </font>
      <fill>
        <patternFill>
          <bgColor theme="0" tint="-0.14996795556505021"/>
        </patternFill>
      </fill>
    </dxf>
    <dxf>
      <font>
        <strike val="0"/>
      </font>
      <fill>
        <patternFill>
          <bgColor theme="0" tint="-0.14996795556505021"/>
        </patternFill>
      </fill>
    </dxf>
    <dxf>
      <font>
        <b val="0"/>
        <i val="0"/>
      </font>
      <fill>
        <patternFill>
          <bgColor theme="0" tint="-0.14996795556505021"/>
        </patternFill>
      </fill>
    </dxf>
    <dxf>
      <font>
        <b/>
        <i val="0"/>
      </font>
      <fill>
        <patternFill>
          <bgColor theme="0" tint="-0.14996795556505021"/>
        </patternFill>
      </fill>
    </dxf>
    <dxf>
      <font>
        <b/>
        <i val="0"/>
        <strike val="0"/>
      </font>
      <fill>
        <patternFill>
          <bgColor theme="0" tint="-0.14996795556505021"/>
        </patternFill>
      </fill>
    </dxf>
    <dxf>
      <fill>
        <patternFill>
          <bgColor rgb="FF92D050"/>
        </patternFill>
      </fill>
    </dxf>
    <dxf>
      <fill>
        <patternFill>
          <bgColor rgb="FF92D050"/>
        </patternFill>
      </fill>
    </dxf>
    <dxf>
      <fill>
        <patternFill>
          <bgColor rgb="FF92D050"/>
        </patternFill>
      </fill>
    </dxf>
    <dxf>
      <fill>
        <patternFill>
          <bgColor theme="0" tint="-0.14996795556505021"/>
        </patternFill>
      </fill>
    </dxf>
    <dxf>
      <fill>
        <patternFill>
          <bgColor rgb="FF92D050"/>
        </patternFill>
      </fill>
    </dxf>
    <dxf>
      <font>
        <b/>
        <i val="0"/>
        <color rgb="FF7030A0"/>
      </font>
      <fill>
        <patternFill>
          <bgColor theme="0" tint="-0.14996795556505021"/>
        </patternFill>
      </fill>
    </dxf>
    <dxf>
      <fill>
        <patternFill>
          <bgColor rgb="FF92D050"/>
        </patternFill>
      </fill>
    </dxf>
    <dxf>
      <fill>
        <patternFill>
          <bgColor rgb="FF92D050"/>
        </patternFill>
      </fill>
    </dxf>
    <dxf>
      <fill>
        <patternFill>
          <bgColor rgb="FF92D050"/>
        </patternFill>
      </fill>
    </dxf>
    <dxf>
      <fill>
        <patternFill>
          <bgColor rgb="FF92D050"/>
        </patternFill>
      </fill>
    </dxf>
    <dxf>
      <font>
        <color auto="1"/>
      </font>
      <fill>
        <patternFill patternType="solid">
          <bgColor rgb="FF92D050"/>
        </patternFill>
      </fill>
    </dxf>
    <dxf>
      <font>
        <b/>
        <i val="0"/>
        <color rgb="FFFF0000"/>
      </font>
      <fill>
        <patternFill>
          <bgColor rgb="FFFFFF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ont>
        <color theme="0"/>
      </font>
    </dxf>
    <dxf>
      <fill>
        <patternFill>
          <bgColor theme="0" tint="-0.14996795556505021"/>
        </patternFill>
      </fill>
    </dxf>
    <dxf>
      <fill>
        <patternFill>
          <bgColor theme="0" tint="-0.14996795556505021"/>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ont>
        <b/>
        <i val="0"/>
        <color rgb="FF7030A0"/>
      </font>
      <fill>
        <patternFill>
          <bgColor theme="0" tint="-0.14996795556505021"/>
        </patternFill>
      </fill>
    </dxf>
    <dxf>
      <fill>
        <patternFill>
          <bgColor rgb="FF92D050"/>
        </patternFill>
      </fill>
    </dxf>
    <dxf>
      <fill>
        <patternFill>
          <bgColor rgb="FF92D050"/>
        </patternFill>
      </fill>
    </dxf>
    <dxf>
      <font>
        <b/>
        <i val="0"/>
        <color rgb="FF7030A0"/>
      </font>
      <fill>
        <patternFill>
          <bgColor theme="0" tint="-0.14996795556505021"/>
        </patternFill>
      </fill>
    </dxf>
    <dxf>
      <fill>
        <patternFill>
          <bgColor rgb="FF92D050"/>
        </patternFill>
      </fill>
    </dxf>
    <dxf>
      <font>
        <color rgb="FFFF0000"/>
      </font>
      <fill>
        <patternFill patternType="none">
          <bgColor auto="1"/>
        </patternFill>
      </fill>
    </dxf>
    <dxf>
      <fill>
        <patternFill>
          <bgColor rgb="FF92D050"/>
        </patternFill>
      </fill>
    </dxf>
    <dxf>
      <fill>
        <patternFill>
          <bgColor theme="0" tint="-0.14996795556505021"/>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ont>
        <color theme="0" tint="-0.14996795556505021"/>
      </font>
      <fill>
        <patternFill>
          <bgColor theme="0" tint="-0.14996795556505021"/>
        </patternFill>
      </fill>
    </dxf>
    <dxf>
      <font>
        <b/>
        <i val="0"/>
        <color rgb="FFFF0000"/>
      </font>
      <fill>
        <patternFill>
          <bgColor rgb="FFFFFF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theme="0" tint="-0.14996795556505021"/>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theme="0" tint="-0.14996795556505021"/>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theme="0" tint="-0.14996795556505021"/>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theme="0" tint="-0.14996795556505021"/>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theme="0" tint="-0.14996795556505021"/>
        </patternFill>
      </fill>
    </dxf>
    <dxf>
      <fill>
        <patternFill>
          <bgColor theme="0" tint="-0.14996795556505021"/>
        </patternFill>
      </fill>
    </dxf>
    <dxf>
      <font>
        <color theme="0" tint="-0.14996795556505021"/>
      </font>
      <fill>
        <patternFill>
          <bgColor theme="0" tint="-0.14996795556505021"/>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ont>
        <color theme="0" tint="-0.14996795556505021"/>
      </font>
      <fill>
        <patternFill>
          <bgColor theme="0" tint="-0.14996795556505021"/>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5512D11A-5CC6-11CF-8D67-00AA00BDCE1D}" ax:persistence="persistStream" r:id="rId1"/>
</file>

<file path=xl/activeX/activeX10.xml><?xml version="1.0" encoding="utf-8"?>
<ax:ocx xmlns:ax="http://schemas.microsoft.com/office/2006/activeX" xmlns:r="http://schemas.openxmlformats.org/officeDocument/2006/relationships" ax:classid="{5512D11A-5CC6-11CF-8D67-00AA00BDCE1D}" ax:persistence="persistStream" r:id="rId1"/>
</file>

<file path=xl/activeX/activeX11.xml><?xml version="1.0" encoding="utf-8"?>
<ax:ocx xmlns:ax="http://schemas.microsoft.com/office/2006/activeX" xmlns:r="http://schemas.openxmlformats.org/officeDocument/2006/relationships" ax:classid="{5512D11A-5CC6-11CF-8D67-00AA00BDCE1D}" ax:persistence="persistStream" r:id="rId1"/>
</file>

<file path=xl/activeX/activeX12.xml><?xml version="1.0" encoding="utf-8"?>
<ax:ocx xmlns:ax="http://schemas.microsoft.com/office/2006/activeX" xmlns:r="http://schemas.openxmlformats.org/officeDocument/2006/relationships" ax:classid="{5512D11A-5CC6-11CF-8D67-00AA00BDCE1D}" ax:persistence="persistStream" r:id="rId1"/>
</file>

<file path=xl/activeX/activeX13.xml><?xml version="1.0" encoding="utf-8"?>
<ax:ocx xmlns:ax="http://schemas.microsoft.com/office/2006/activeX" xmlns:r="http://schemas.openxmlformats.org/officeDocument/2006/relationships" ax:classid="{5512D11A-5CC6-11CF-8D67-00AA00BDCE1D}" ax:persistence="persistStream" r:id="rId1"/>
</file>

<file path=xl/activeX/activeX14.xml><?xml version="1.0" encoding="utf-8"?>
<ax:ocx xmlns:ax="http://schemas.microsoft.com/office/2006/activeX" xmlns:r="http://schemas.openxmlformats.org/officeDocument/2006/relationships" ax:classid="{5512D11A-5CC6-11CF-8D67-00AA00BDCE1D}" ax:persistence="persistStream" r:id="rId1"/>
</file>

<file path=xl/activeX/activeX15.xml><?xml version="1.0" encoding="utf-8"?>
<ax:ocx xmlns:ax="http://schemas.microsoft.com/office/2006/activeX" xmlns:r="http://schemas.openxmlformats.org/officeDocument/2006/relationships" ax:classid="{5512D11A-5CC6-11CF-8D67-00AA00BDCE1D}" ax:persistence="persistStream" r:id="rId1"/>
</file>

<file path=xl/activeX/activeX16.xml><?xml version="1.0" encoding="utf-8"?>
<ax:ocx xmlns:ax="http://schemas.microsoft.com/office/2006/activeX" xmlns:r="http://schemas.openxmlformats.org/officeDocument/2006/relationships" ax:classid="{5512D11A-5CC6-11CF-8D67-00AA00BDCE1D}" ax:persistence="persistStream" r:id="rId1"/>
</file>

<file path=xl/activeX/activeX17.xml><?xml version="1.0" encoding="utf-8"?>
<ax:ocx xmlns:ax="http://schemas.microsoft.com/office/2006/activeX" xmlns:r="http://schemas.openxmlformats.org/officeDocument/2006/relationships" ax:classid="{5512D11A-5CC6-11CF-8D67-00AA00BDCE1D}" ax:persistence="persistStream" r:id="rId1"/>
</file>

<file path=xl/activeX/activeX18.xml><?xml version="1.0" encoding="utf-8"?>
<ax:ocx xmlns:ax="http://schemas.microsoft.com/office/2006/activeX" xmlns:r="http://schemas.openxmlformats.org/officeDocument/2006/relationships" ax:classid="{5512D11A-5CC6-11CF-8D67-00AA00BDCE1D}" ax:persistence="persistStream" r:id="rId1"/>
</file>

<file path=xl/activeX/activeX19.xml><?xml version="1.0" encoding="utf-8"?>
<ax:ocx xmlns:ax="http://schemas.microsoft.com/office/2006/activeX" xmlns:r="http://schemas.openxmlformats.org/officeDocument/2006/relationships" ax:classid="{5512D11A-5CC6-11CF-8D67-00AA00BDCE1D}" ax:persistence="persistStream" r:id="rId1"/>
</file>

<file path=xl/activeX/activeX2.xml><?xml version="1.0" encoding="utf-8"?>
<ax:ocx xmlns:ax="http://schemas.microsoft.com/office/2006/activeX" xmlns:r="http://schemas.openxmlformats.org/officeDocument/2006/relationships" ax:classid="{5512D11A-5CC6-11CF-8D67-00AA00BDCE1D}" ax:persistence="persistStream" r:id="rId1"/>
</file>

<file path=xl/activeX/activeX20.xml><?xml version="1.0" encoding="utf-8"?>
<ax:ocx xmlns:ax="http://schemas.microsoft.com/office/2006/activeX" xmlns:r="http://schemas.openxmlformats.org/officeDocument/2006/relationships" ax:classid="{5512D11A-5CC6-11CF-8D67-00AA00BDCE1D}" ax:persistence="persistStream" r:id="rId1"/>
</file>

<file path=xl/activeX/activeX21.xml><?xml version="1.0" encoding="utf-8"?>
<ax:ocx xmlns:ax="http://schemas.microsoft.com/office/2006/activeX" xmlns:r="http://schemas.openxmlformats.org/officeDocument/2006/relationships" ax:classid="{5512D11A-5CC6-11CF-8D67-00AA00BDCE1D}" ax:persistence="persistStream" r:id="rId1"/>
</file>

<file path=xl/activeX/activeX22.xml><?xml version="1.0" encoding="utf-8"?>
<ax:ocx xmlns:ax="http://schemas.microsoft.com/office/2006/activeX" xmlns:r="http://schemas.openxmlformats.org/officeDocument/2006/relationships" ax:classid="{5512D11A-5CC6-11CF-8D67-00AA00BDCE1D}" ax:persistence="persistStream" r:id="rId1"/>
</file>

<file path=xl/activeX/activeX23.xml><?xml version="1.0" encoding="utf-8"?>
<ax:ocx xmlns:ax="http://schemas.microsoft.com/office/2006/activeX" xmlns:r="http://schemas.openxmlformats.org/officeDocument/2006/relationships" ax:classid="{5512D11A-5CC6-11CF-8D67-00AA00BDCE1D}" ax:persistence="persistStream" r:id="rId1"/>
</file>

<file path=xl/activeX/activeX24.xml><?xml version="1.0" encoding="utf-8"?>
<ax:ocx xmlns:ax="http://schemas.microsoft.com/office/2006/activeX" xmlns:r="http://schemas.openxmlformats.org/officeDocument/2006/relationships" ax:classid="{5512D11A-5CC6-11CF-8D67-00AA00BDCE1D}" ax:persistence="persistStream" r:id="rId1"/>
</file>

<file path=xl/activeX/activeX25.xml><?xml version="1.0" encoding="utf-8"?>
<ax:ocx xmlns:ax="http://schemas.microsoft.com/office/2006/activeX" xmlns:r="http://schemas.openxmlformats.org/officeDocument/2006/relationships" ax:classid="{5512D11A-5CC6-11CF-8D67-00AA00BDCE1D}" ax:persistence="persistStream" r:id="rId1"/>
</file>

<file path=xl/activeX/activeX26.xml><?xml version="1.0" encoding="utf-8"?>
<ax:ocx xmlns:ax="http://schemas.microsoft.com/office/2006/activeX" xmlns:r="http://schemas.openxmlformats.org/officeDocument/2006/relationships" ax:classid="{5512D11A-5CC6-11CF-8D67-00AA00BDCE1D}" ax:persistence="persistStream" r:id="rId1"/>
</file>

<file path=xl/activeX/activeX27.xml><?xml version="1.0" encoding="utf-8"?>
<ax:ocx xmlns:ax="http://schemas.microsoft.com/office/2006/activeX" xmlns:r="http://schemas.openxmlformats.org/officeDocument/2006/relationships" ax:classid="{5512D11A-5CC6-11CF-8D67-00AA00BDCE1D}" ax:persistence="persistStream" r:id="rId1"/>
</file>

<file path=xl/activeX/activeX28.xml><?xml version="1.0" encoding="utf-8"?>
<ax:ocx xmlns:ax="http://schemas.microsoft.com/office/2006/activeX" xmlns:r="http://schemas.openxmlformats.org/officeDocument/2006/relationships" ax:classid="{5512D11A-5CC6-11CF-8D67-00AA00BDCE1D}" ax:persistence="persistStream" r:id="rId1"/>
</file>

<file path=xl/activeX/activeX29.xml><?xml version="1.0" encoding="utf-8"?>
<ax:ocx xmlns:ax="http://schemas.microsoft.com/office/2006/activeX" xmlns:r="http://schemas.openxmlformats.org/officeDocument/2006/relationships" ax:classid="{5512D11A-5CC6-11CF-8D67-00AA00BDCE1D}" ax:persistence="persistStream" r:id="rId1"/>
</file>

<file path=xl/activeX/activeX3.xml><?xml version="1.0" encoding="utf-8"?>
<ax:ocx xmlns:ax="http://schemas.microsoft.com/office/2006/activeX" xmlns:r="http://schemas.openxmlformats.org/officeDocument/2006/relationships" ax:classid="{5512D11A-5CC6-11CF-8D67-00AA00BDCE1D}" ax:persistence="persistStream" r:id="rId1"/>
</file>

<file path=xl/activeX/activeX30.xml><?xml version="1.0" encoding="utf-8"?>
<ax:ocx xmlns:ax="http://schemas.microsoft.com/office/2006/activeX" xmlns:r="http://schemas.openxmlformats.org/officeDocument/2006/relationships" ax:classid="{5512D11A-5CC6-11CF-8D67-00AA00BDCE1D}" ax:persistence="persistStream" r:id="rId1"/>
</file>

<file path=xl/activeX/activeX31.xml><?xml version="1.0" encoding="utf-8"?>
<ax:ocx xmlns:ax="http://schemas.microsoft.com/office/2006/activeX" xmlns:r="http://schemas.openxmlformats.org/officeDocument/2006/relationships" ax:classid="{5512D11A-5CC6-11CF-8D67-00AA00BDCE1D}" ax:persistence="persistStream" r:id="rId1"/>
</file>

<file path=xl/activeX/activeX32.xml><?xml version="1.0" encoding="utf-8"?>
<ax:ocx xmlns:ax="http://schemas.microsoft.com/office/2006/activeX" xmlns:r="http://schemas.openxmlformats.org/officeDocument/2006/relationships" ax:classid="{5512D11A-5CC6-11CF-8D67-00AA00BDCE1D}" ax:persistence="persistStream" r:id="rId1"/>
</file>

<file path=xl/activeX/activeX33.xml><?xml version="1.0" encoding="utf-8"?>
<ax:ocx xmlns:ax="http://schemas.microsoft.com/office/2006/activeX" xmlns:r="http://schemas.openxmlformats.org/officeDocument/2006/relationships" ax:classid="{5512D11A-5CC6-11CF-8D67-00AA00BDCE1D}" ax:persistence="persistStream" r:id="rId1"/>
</file>

<file path=xl/activeX/activeX34.xml><?xml version="1.0" encoding="utf-8"?>
<ax:ocx xmlns:ax="http://schemas.microsoft.com/office/2006/activeX" xmlns:r="http://schemas.openxmlformats.org/officeDocument/2006/relationships" ax:classid="{5512D11A-5CC6-11CF-8D67-00AA00BDCE1D}" ax:persistence="persistStream" r:id="rId1"/>
</file>

<file path=xl/activeX/activeX35.xml><?xml version="1.0" encoding="utf-8"?>
<ax:ocx xmlns:ax="http://schemas.microsoft.com/office/2006/activeX" xmlns:r="http://schemas.openxmlformats.org/officeDocument/2006/relationships" ax:classid="{5512D11A-5CC6-11CF-8D67-00AA00BDCE1D}" ax:persistence="persistStream" r:id="rId1"/>
</file>

<file path=xl/activeX/activeX36.xml><?xml version="1.0" encoding="utf-8"?>
<ax:ocx xmlns:ax="http://schemas.microsoft.com/office/2006/activeX" xmlns:r="http://schemas.openxmlformats.org/officeDocument/2006/relationships" ax:classid="{5512D11A-5CC6-11CF-8D67-00AA00BDCE1D}" ax:persistence="persistStream" r:id="rId1"/>
</file>

<file path=xl/activeX/activeX37.xml><?xml version="1.0" encoding="utf-8"?>
<ax:ocx xmlns:ax="http://schemas.microsoft.com/office/2006/activeX" xmlns:r="http://schemas.openxmlformats.org/officeDocument/2006/relationships" ax:classid="{5512D11A-5CC6-11CF-8D67-00AA00BDCE1D}" ax:persistence="persistStream" r:id="rId1"/>
</file>

<file path=xl/activeX/activeX38.xml><?xml version="1.0" encoding="utf-8"?>
<ax:ocx xmlns:ax="http://schemas.microsoft.com/office/2006/activeX" xmlns:r="http://schemas.openxmlformats.org/officeDocument/2006/relationships" ax:classid="{5512D11A-5CC6-11CF-8D67-00AA00BDCE1D}" ax:persistence="persistStream" r:id="rId1"/>
</file>

<file path=xl/activeX/activeX39.xml><?xml version="1.0" encoding="utf-8"?>
<ax:ocx xmlns:ax="http://schemas.microsoft.com/office/2006/activeX" xmlns:r="http://schemas.openxmlformats.org/officeDocument/2006/relationships" ax:classid="{5512D11A-5CC6-11CF-8D67-00AA00BDCE1D}" ax:persistence="persistStream" r:id="rId1"/>
</file>

<file path=xl/activeX/activeX4.xml><?xml version="1.0" encoding="utf-8"?>
<ax:ocx xmlns:ax="http://schemas.microsoft.com/office/2006/activeX" xmlns:r="http://schemas.openxmlformats.org/officeDocument/2006/relationships" ax:classid="{5512D11A-5CC6-11CF-8D67-00AA00BDCE1D}" ax:persistence="persistStream" r:id="rId1"/>
</file>

<file path=xl/activeX/activeX40.xml><?xml version="1.0" encoding="utf-8"?>
<ax:ocx xmlns:ax="http://schemas.microsoft.com/office/2006/activeX" xmlns:r="http://schemas.openxmlformats.org/officeDocument/2006/relationships" ax:classid="{5512D11A-5CC6-11CF-8D67-00AA00BDCE1D}" ax:persistence="persistStream" r:id="rId1"/>
</file>

<file path=xl/activeX/activeX41.xml><?xml version="1.0" encoding="utf-8"?>
<ax:ocx xmlns:ax="http://schemas.microsoft.com/office/2006/activeX" xmlns:r="http://schemas.openxmlformats.org/officeDocument/2006/relationships" ax:classid="{5512D11A-5CC6-11CF-8D67-00AA00BDCE1D}" ax:persistence="persistStream" r:id="rId1"/>
</file>

<file path=xl/activeX/activeX42.xml><?xml version="1.0" encoding="utf-8"?>
<ax:ocx xmlns:ax="http://schemas.microsoft.com/office/2006/activeX" xmlns:r="http://schemas.openxmlformats.org/officeDocument/2006/relationships" ax:classid="{5512D11A-5CC6-11CF-8D67-00AA00BDCE1D}" ax:persistence="persistStream" r:id="rId1"/>
</file>

<file path=xl/activeX/activeX43.xml><?xml version="1.0" encoding="utf-8"?>
<ax:ocx xmlns:ax="http://schemas.microsoft.com/office/2006/activeX" xmlns:r="http://schemas.openxmlformats.org/officeDocument/2006/relationships" ax:classid="{5512D11A-5CC6-11CF-8D67-00AA00BDCE1D}" ax:persistence="persistStream" r:id="rId1"/>
</file>

<file path=xl/activeX/activeX44.xml><?xml version="1.0" encoding="utf-8"?>
<ax:ocx xmlns:ax="http://schemas.microsoft.com/office/2006/activeX" xmlns:r="http://schemas.openxmlformats.org/officeDocument/2006/relationships" ax:classid="{5512D11A-5CC6-11CF-8D67-00AA00BDCE1D}" ax:persistence="persistStream" r:id="rId1"/>
</file>

<file path=xl/activeX/activeX45.xml><?xml version="1.0" encoding="utf-8"?>
<ax:ocx xmlns:ax="http://schemas.microsoft.com/office/2006/activeX" xmlns:r="http://schemas.openxmlformats.org/officeDocument/2006/relationships" ax:classid="{5512D11A-5CC6-11CF-8D67-00AA00BDCE1D}" ax:persistence="persistStream" r:id="rId1"/>
</file>

<file path=xl/activeX/activeX46.xml><?xml version="1.0" encoding="utf-8"?>
<ax:ocx xmlns:ax="http://schemas.microsoft.com/office/2006/activeX" xmlns:r="http://schemas.openxmlformats.org/officeDocument/2006/relationships" ax:classid="{5512D11A-5CC6-11CF-8D67-00AA00BDCE1D}" ax:persistence="persistStream" r:id="rId1"/>
</file>

<file path=xl/activeX/activeX47.xml><?xml version="1.0" encoding="utf-8"?>
<ax:ocx xmlns:ax="http://schemas.microsoft.com/office/2006/activeX" xmlns:r="http://schemas.openxmlformats.org/officeDocument/2006/relationships" ax:classid="{5512D11A-5CC6-11CF-8D67-00AA00BDCE1D}" ax:persistence="persistStream" r:id="rId1"/>
</file>

<file path=xl/activeX/activeX48.xml><?xml version="1.0" encoding="utf-8"?>
<ax:ocx xmlns:ax="http://schemas.microsoft.com/office/2006/activeX" xmlns:r="http://schemas.openxmlformats.org/officeDocument/2006/relationships" ax:classid="{5512D11A-5CC6-11CF-8D67-00AA00BDCE1D}" ax:persistence="persistStream" r:id="rId1"/>
</file>

<file path=xl/activeX/activeX49.xml><?xml version="1.0" encoding="utf-8"?>
<ax:ocx xmlns:ax="http://schemas.microsoft.com/office/2006/activeX" xmlns:r="http://schemas.openxmlformats.org/officeDocument/2006/relationships" ax:classid="{5512D11A-5CC6-11CF-8D67-00AA00BDCE1D}" ax:persistence="persistStream" r:id="rId1"/>
</file>

<file path=xl/activeX/activeX5.xml><?xml version="1.0" encoding="utf-8"?>
<ax:ocx xmlns:ax="http://schemas.microsoft.com/office/2006/activeX" xmlns:r="http://schemas.openxmlformats.org/officeDocument/2006/relationships" ax:classid="{5512D11A-5CC6-11CF-8D67-00AA00BDCE1D}" ax:persistence="persistStream" r:id="rId1"/>
</file>

<file path=xl/activeX/activeX50.xml><?xml version="1.0" encoding="utf-8"?>
<ax:ocx xmlns:ax="http://schemas.microsoft.com/office/2006/activeX" xmlns:r="http://schemas.openxmlformats.org/officeDocument/2006/relationships" ax:classid="{5512D11A-5CC6-11CF-8D67-00AA00BDCE1D}" ax:persistence="persistStream" r:id="rId1"/>
</file>

<file path=xl/activeX/activeX51.xml><?xml version="1.0" encoding="utf-8"?>
<ax:ocx xmlns:ax="http://schemas.microsoft.com/office/2006/activeX" xmlns:r="http://schemas.openxmlformats.org/officeDocument/2006/relationships" ax:classid="{5512D11A-5CC6-11CF-8D67-00AA00BDCE1D}" ax:persistence="persistStream" r:id="rId1"/>
</file>

<file path=xl/activeX/activeX52.xml><?xml version="1.0" encoding="utf-8"?>
<ax:ocx xmlns:ax="http://schemas.microsoft.com/office/2006/activeX" xmlns:r="http://schemas.openxmlformats.org/officeDocument/2006/relationships" ax:classid="{5512D11A-5CC6-11CF-8D67-00AA00BDCE1D}" ax:persistence="persistStream" r:id="rId1"/>
</file>

<file path=xl/activeX/activeX53.xml><?xml version="1.0" encoding="utf-8"?>
<ax:ocx xmlns:ax="http://schemas.microsoft.com/office/2006/activeX" xmlns:r="http://schemas.openxmlformats.org/officeDocument/2006/relationships" ax:classid="{5512D11A-5CC6-11CF-8D67-00AA00BDCE1D}" ax:persistence="persistStream" r:id="rId1"/>
</file>

<file path=xl/activeX/activeX54.xml><?xml version="1.0" encoding="utf-8"?>
<ax:ocx xmlns:ax="http://schemas.microsoft.com/office/2006/activeX" xmlns:r="http://schemas.openxmlformats.org/officeDocument/2006/relationships" ax:classid="{5512D11A-5CC6-11CF-8D67-00AA00BDCE1D}" ax:persistence="persistStream" r:id="rId1"/>
</file>

<file path=xl/activeX/activeX55.xml><?xml version="1.0" encoding="utf-8"?>
<ax:ocx xmlns:ax="http://schemas.microsoft.com/office/2006/activeX" xmlns:r="http://schemas.openxmlformats.org/officeDocument/2006/relationships" ax:classid="{5512D11A-5CC6-11CF-8D67-00AA00BDCE1D}" ax:persistence="persistStream" r:id="rId1"/>
</file>

<file path=xl/activeX/activeX56.xml><?xml version="1.0" encoding="utf-8"?>
<ax:ocx xmlns:ax="http://schemas.microsoft.com/office/2006/activeX" xmlns:r="http://schemas.openxmlformats.org/officeDocument/2006/relationships" ax:classid="{5512D11A-5CC6-11CF-8D67-00AA00BDCE1D}" ax:persistence="persistStream" r:id="rId1"/>
</file>

<file path=xl/activeX/activeX57.xml><?xml version="1.0" encoding="utf-8"?>
<ax:ocx xmlns:ax="http://schemas.microsoft.com/office/2006/activeX" xmlns:r="http://schemas.openxmlformats.org/officeDocument/2006/relationships" ax:classid="{5512D11A-5CC6-11CF-8D67-00AA00BDCE1D}" ax:persistence="persistStream" r:id="rId1"/>
</file>

<file path=xl/activeX/activeX58.xml><?xml version="1.0" encoding="utf-8"?>
<ax:ocx xmlns:ax="http://schemas.microsoft.com/office/2006/activeX" xmlns:r="http://schemas.openxmlformats.org/officeDocument/2006/relationships" ax:classid="{5512D11A-5CC6-11CF-8D67-00AA00BDCE1D}" ax:persistence="persistStream" r:id="rId1"/>
</file>

<file path=xl/activeX/activeX59.xml><?xml version="1.0" encoding="utf-8"?>
<ax:ocx xmlns:ax="http://schemas.microsoft.com/office/2006/activeX" xmlns:r="http://schemas.openxmlformats.org/officeDocument/2006/relationships" ax:classid="{5512D11A-5CC6-11CF-8D67-00AA00BDCE1D}" ax:persistence="persistStream" r:id="rId1"/>
</file>

<file path=xl/activeX/activeX6.xml><?xml version="1.0" encoding="utf-8"?>
<ax:ocx xmlns:ax="http://schemas.microsoft.com/office/2006/activeX" xmlns:r="http://schemas.openxmlformats.org/officeDocument/2006/relationships" ax:classid="{5512D11A-5CC6-11CF-8D67-00AA00BDCE1D}" ax:persistence="persistStream" r:id="rId1"/>
</file>

<file path=xl/activeX/activeX60.xml><?xml version="1.0" encoding="utf-8"?>
<ax:ocx xmlns:ax="http://schemas.microsoft.com/office/2006/activeX" xmlns:r="http://schemas.openxmlformats.org/officeDocument/2006/relationships" ax:classid="{5512D11A-5CC6-11CF-8D67-00AA00BDCE1D}" ax:persistence="persistStream" r:id="rId1"/>
</file>

<file path=xl/activeX/activeX61.xml><?xml version="1.0" encoding="utf-8"?>
<ax:ocx xmlns:ax="http://schemas.microsoft.com/office/2006/activeX" xmlns:r="http://schemas.openxmlformats.org/officeDocument/2006/relationships" ax:classid="{5512D11A-5CC6-11CF-8D67-00AA00BDCE1D}" ax:persistence="persistStream" r:id="rId1"/>
</file>

<file path=xl/activeX/activeX62.xml><?xml version="1.0" encoding="utf-8"?>
<ax:ocx xmlns:ax="http://schemas.microsoft.com/office/2006/activeX" xmlns:r="http://schemas.openxmlformats.org/officeDocument/2006/relationships" ax:classid="{5512D11A-5CC6-11CF-8D67-00AA00BDCE1D}" ax:persistence="persistStream" r:id="rId1"/>
</file>

<file path=xl/activeX/activeX63.xml><?xml version="1.0" encoding="utf-8"?>
<ax:ocx xmlns:ax="http://schemas.microsoft.com/office/2006/activeX" xmlns:r="http://schemas.openxmlformats.org/officeDocument/2006/relationships" ax:classid="{5512D11A-5CC6-11CF-8D67-00AA00BDCE1D}" ax:persistence="persistStream" r:id="rId1"/>
</file>

<file path=xl/activeX/activeX64.xml><?xml version="1.0" encoding="utf-8"?>
<ax:ocx xmlns:ax="http://schemas.microsoft.com/office/2006/activeX" xmlns:r="http://schemas.openxmlformats.org/officeDocument/2006/relationships" ax:classid="{5512D11A-5CC6-11CF-8D67-00AA00BDCE1D}" ax:persistence="persistStream" r:id="rId1"/>
</file>

<file path=xl/activeX/activeX65.xml><?xml version="1.0" encoding="utf-8"?>
<ax:ocx xmlns:ax="http://schemas.microsoft.com/office/2006/activeX" xmlns:r="http://schemas.openxmlformats.org/officeDocument/2006/relationships" ax:classid="{5512D11A-5CC6-11CF-8D67-00AA00BDCE1D}" ax:persistence="persistStream" r:id="rId1"/>
</file>

<file path=xl/activeX/activeX7.xml><?xml version="1.0" encoding="utf-8"?>
<ax:ocx xmlns:ax="http://schemas.microsoft.com/office/2006/activeX" xmlns:r="http://schemas.openxmlformats.org/officeDocument/2006/relationships" ax:classid="{5512D11A-5CC6-11CF-8D67-00AA00BDCE1D}" ax:persistence="persistStream" r:id="rId1"/>
</file>

<file path=xl/activeX/activeX8.xml><?xml version="1.0" encoding="utf-8"?>
<ax:ocx xmlns:ax="http://schemas.microsoft.com/office/2006/activeX" xmlns:r="http://schemas.openxmlformats.org/officeDocument/2006/relationships" ax:classid="{5512D11A-5CC6-11CF-8D67-00AA00BDCE1D}" ax:persistence="persistStream" r:id="rId1"/>
</file>

<file path=xl/activeX/activeX9.xml><?xml version="1.0" encoding="utf-8"?>
<ax:ocx xmlns:ax="http://schemas.microsoft.com/office/2006/activeX" xmlns:r="http://schemas.openxmlformats.org/officeDocument/2006/relationships" ax:classid="{5512D11A-5CC6-11CF-8D67-00AA00BDCE1D}" ax:persistence="persistStream" r:id="rId1"/>
</file>

<file path=xl/drawings/_rels/vmlDrawing4.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7</xdr:col>
      <xdr:colOff>350520</xdr:colOff>
      <xdr:row>34</xdr:row>
      <xdr:rowOff>160020</xdr:rowOff>
    </xdr:from>
    <xdr:to>
      <xdr:col>7</xdr:col>
      <xdr:colOff>678180</xdr:colOff>
      <xdr:row>35</xdr:row>
      <xdr:rowOff>121920</xdr:rowOff>
    </xdr:to>
    <xdr:sp macro="" textlink="">
      <xdr:nvSpPr>
        <xdr:cNvPr id="2" name="Flèche : angle droit 1">
          <a:extLst>
            <a:ext uri="{FF2B5EF4-FFF2-40B4-BE49-F238E27FC236}">
              <a16:creationId xmlns:a16="http://schemas.microsoft.com/office/drawing/2014/main" id="{00000000-0008-0000-0100-000002000000}"/>
            </a:ext>
          </a:extLst>
        </xdr:cNvPr>
        <xdr:cNvSpPr/>
      </xdr:nvSpPr>
      <xdr:spPr>
        <a:xfrm>
          <a:off x="6835140" y="8282940"/>
          <a:ext cx="327660" cy="144780"/>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BE"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137161</xdr:colOff>
      <xdr:row>6</xdr:row>
      <xdr:rowOff>228600</xdr:rowOff>
    </xdr:from>
    <xdr:to>
      <xdr:col>0</xdr:col>
      <xdr:colOff>243840</xdr:colOff>
      <xdr:row>6</xdr:row>
      <xdr:rowOff>685800</xdr:rowOff>
    </xdr:to>
    <xdr:sp macro="" textlink="">
      <xdr:nvSpPr>
        <xdr:cNvPr id="2" name="Flèche : bas 1">
          <a:extLst>
            <a:ext uri="{FF2B5EF4-FFF2-40B4-BE49-F238E27FC236}">
              <a16:creationId xmlns:a16="http://schemas.microsoft.com/office/drawing/2014/main" id="{00000000-0008-0000-0200-000002000000}"/>
            </a:ext>
          </a:extLst>
        </xdr:cNvPr>
        <xdr:cNvSpPr/>
      </xdr:nvSpPr>
      <xdr:spPr>
        <a:xfrm>
          <a:off x="137161" y="1402080"/>
          <a:ext cx="106679" cy="4572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BE"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0</xdr:colOff>
          <xdr:row>7</xdr:row>
          <xdr:rowOff>0</xdr:rowOff>
        </xdr:from>
        <xdr:to>
          <xdr:col>12</xdr:col>
          <xdr:colOff>129540</xdr:colOff>
          <xdr:row>8</xdr:row>
          <xdr:rowOff>45720</xdr:rowOff>
        </xdr:to>
        <xdr:sp macro="" textlink="">
          <xdr:nvSpPr>
            <xdr:cNvPr id="9217" name="Control 1" hidden="1">
              <a:extLst>
                <a:ext uri="{63B3BB69-23CF-44E3-9099-C40C66FF867C}">
                  <a14:compatExt spid="_x0000_s9217"/>
                </a:ext>
                <a:ext uri="{FF2B5EF4-FFF2-40B4-BE49-F238E27FC236}">
                  <a16:creationId xmlns:a16="http://schemas.microsoft.com/office/drawing/2014/main" id="{00000000-0008-0000-0A00-0000012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7</xdr:row>
          <xdr:rowOff>0</xdr:rowOff>
        </xdr:from>
        <xdr:to>
          <xdr:col>12</xdr:col>
          <xdr:colOff>129540</xdr:colOff>
          <xdr:row>8</xdr:row>
          <xdr:rowOff>45720</xdr:rowOff>
        </xdr:to>
        <xdr:sp macro="" textlink="">
          <xdr:nvSpPr>
            <xdr:cNvPr id="9218" name="Control 2" hidden="1">
              <a:extLst>
                <a:ext uri="{63B3BB69-23CF-44E3-9099-C40C66FF867C}">
                  <a14:compatExt spid="_x0000_s9218"/>
                </a:ext>
                <a:ext uri="{FF2B5EF4-FFF2-40B4-BE49-F238E27FC236}">
                  <a16:creationId xmlns:a16="http://schemas.microsoft.com/office/drawing/2014/main" id="{00000000-0008-0000-0A00-0000022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7</xdr:row>
          <xdr:rowOff>0</xdr:rowOff>
        </xdr:from>
        <xdr:to>
          <xdr:col>12</xdr:col>
          <xdr:colOff>129540</xdr:colOff>
          <xdr:row>8</xdr:row>
          <xdr:rowOff>45720</xdr:rowOff>
        </xdr:to>
        <xdr:sp macro="" textlink="">
          <xdr:nvSpPr>
            <xdr:cNvPr id="9219" name="Control 3" hidden="1">
              <a:extLst>
                <a:ext uri="{63B3BB69-23CF-44E3-9099-C40C66FF867C}">
                  <a14:compatExt spid="_x0000_s9219"/>
                </a:ext>
                <a:ext uri="{FF2B5EF4-FFF2-40B4-BE49-F238E27FC236}">
                  <a16:creationId xmlns:a16="http://schemas.microsoft.com/office/drawing/2014/main" id="{00000000-0008-0000-0A00-0000032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7</xdr:row>
          <xdr:rowOff>0</xdr:rowOff>
        </xdr:from>
        <xdr:to>
          <xdr:col>12</xdr:col>
          <xdr:colOff>129540</xdr:colOff>
          <xdr:row>8</xdr:row>
          <xdr:rowOff>45720</xdr:rowOff>
        </xdr:to>
        <xdr:sp macro="" textlink="">
          <xdr:nvSpPr>
            <xdr:cNvPr id="9220" name="Control 4" hidden="1">
              <a:extLst>
                <a:ext uri="{63B3BB69-23CF-44E3-9099-C40C66FF867C}">
                  <a14:compatExt spid="_x0000_s9220"/>
                </a:ext>
                <a:ext uri="{FF2B5EF4-FFF2-40B4-BE49-F238E27FC236}">
                  <a16:creationId xmlns:a16="http://schemas.microsoft.com/office/drawing/2014/main" id="{00000000-0008-0000-0A00-0000042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7</xdr:row>
          <xdr:rowOff>0</xdr:rowOff>
        </xdr:from>
        <xdr:to>
          <xdr:col>12</xdr:col>
          <xdr:colOff>129540</xdr:colOff>
          <xdr:row>8</xdr:row>
          <xdr:rowOff>45720</xdr:rowOff>
        </xdr:to>
        <xdr:sp macro="" textlink="">
          <xdr:nvSpPr>
            <xdr:cNvPr id="9221" name="Control 5" hidden="1">
              <a:extLst>
                <a:ext uri="{63B3BB69-23CF-44E3-9099-C40C66FF867C}">
                  <a14:compatExt spid="_x0000_s9221"/>
                </a:ext>
                <a:ext uri="{FF2B5EF4-FFF2-40B4-BE49-F238E27FC236}">
                  <a16:creationId xmlns:a16="http://schemas.microsoft.com/office/drawing/2014/main" id="{00000000-0008-0000-0A00-0000052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7</xdr:row>
          <xdr:rowOff>0</xdr:rowOff>
        </xdr:from>
        <xdr:to>
          <xdr:col>12</xdr:col>
          <xdr:colOff>129540</xdr:colOff>
          <xdr:row>8</xdr:row>
          <xdr:rowOff>45720</xdr:rowOff>
        </xdr:to>
        <xdr:sp macro="" textlink="">
          <xdr:nvSpPr>
            <xdr:cNvPr id="9222" name="Control 6" hidden="1">
              <a:extLst>
                <a:ext uri="{63B3BB69-23CF-44E3-9099-C40C66FF867C}">
                  <a14:compatExt spid="_x0000_s9222"/>
                </a:ext>
                <a:ext uri="{FF2B5EF4-FFF2-40B4-BE49-F238E27FC236}">
                  <a16:creationId xmlns:a16="http://schemas.microsoft.com/office/drawing/2014/main" id="{00000000-0008-0000-0A00-0000062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7</xdr:row>
          <xdr:rowOff>0</xdr:rowOff>
        </xdr:from>
        <xdr:to>
          <xdr:col>12</xdr:col>
          <xdr:colOff>129540</xdr:colOff>
          <xdr:row>8</xdr:row>
          <xdr:rowOff>45720</xdr:rowOff>
        </xdr:to>
        <xdr:sp macro="" textlink="">
          <xdr:nvSpPr>
            <xdr:cNvPr id="9223" name="Control 7" hidden="1">
              <a:extLst>
                <a:ext uri="{63B3BB69-23CF-44E3-9099-C40C66FF867C}">
                  <a14:compatExt spid="_x0000_s9223"/>
                </a:ext>
                <a:ext uri="{FF2B5EF4-FFF2-40B4-BE49-F238E27FC236}">
                  <a16:creationId xmlns:a16="http://schemas.microsoft.com/office/drawing/2014/main" id="{00000000-0008-0000-0A00-0000072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7</xdr:row>
          <xdr:rowOff>0</xdr:rowOff>
        </xdr:from>
        <xdr:to>
          <xdr:col>12</xdr:col>
          <xdr:colOff>129540</xdr:colOff>
          <xdr:row>8</xdr:row>
          <xdr:rowOff>45720</xdr:rowOff>
        </xdr:to>
        <xdr:sp macro="" textlink="">
          <xdr:nvSpPr>
            <xdr:cNvPr id="9224" name="Control 8" hidden="1">
              <a:extLst>
                <a:ext uri="{63B3BB69-23CF-44E3-9099-C40C66FF867C}">
                  <a14:compatExt spid="_x0000_s9224"/>
                </a:ext>
                <a:ext uri="{FF2B5EF4-FFF2-40B4-BE49-F238E27FC236}">
                  <a16:creationId xmlns:a16="http://schemas.microsoft.com/office/drawing/2014/main" id="{00000000-0008-0000-0A00-0000082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7</xdr:row>
          <xdr:rowOff>0</xdr:rowOff>
        </xdr:from>
        <xdr:to>
          <xdr:col>12</xdr:col>
          <xdr:colOff>129540</xdr:colOff>
          <xdr:row>8</xdr:row>
          <xdr:rowOff>45720</xdr:rowOff>
        </xdr:to>
        <xdr:sp macro="" textlink="">
          <xdr:nvSpPr>
            <xdr:cNvPr id="9225" name="Control 9" hidden="1">
              <a:extLst>
                <a:ext uri="{63B3BB69-23CF-44E3-9099-C40C66FF867C}">
                  <a14:compatExt spid="_x0000_s9225"/>
                </a:ext>
                <a:ext uri="{FF2B5EF4-FFF2-40B4-BE49-F238E27FC236}">
                  <a16:creationId xmlns:a16="http://schemas.microsoft.com/office/drawing/2014/main" id="{00000000-0008-0000-0A00-0000092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7</xdr:row>
          <xdr:rowOff>0</xdr:rowOff>
        </xdr:from>
        <xdr:to>
          <xdr:col>12</xdr:col>
          <xdr:colOff>129540</xdr:colOff>
          <xdr:row>8</xdr:row>
          <xdr:rowOff>45720</xdr:rowOff>
        </xdr:to>
        <xdr:sp macro="" textlink="">
          <xdr:nvSpPr>
            <xdr:cNvPr id="9226" name="Control 10" hidden="1">
              <a:extLst>
                <a:ext uri="{63B3BB69-23CF-44E3-9099-C40C66FF867C}">
                  <a14:compatExt spid="_x0000_s9226"/>
                </a:ext>
                <a:ext uri="{FF2B5EF4-FFF2-40B4-BE49-F238E27FC236}">
                  <a16:creationId xmlns:a16="http://schemas.microsoft.com/office/drawing/2014/main" id="{00000000-0008-0000-0A00-00000A2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7</xdr:row>
          <xdr:rowOff>0</xdr:rowOff>
        </xdr:from>
        <xdr:to>
          <xdr:col>12</xdr:col>
          <xdr:colOff>129540</xdr:colOff>
          <xdr:row>8</xdr:row>
          <xdr:rowOff>45720</xdr:rowOff>
        </xdr:to>
        <xdr:sp macro="" textlink="">
          <xdr:nvSpPr>
            <xdr:cNvPr id="9227" name="Control 11" hidden="1">
              <a:extLst>
                <a:ext uri="{63B3BB69-23CF-44E3-9099-C40C66FF867C}">
                  <a14:compatExt spid="_x0000_s9227"/>
                </a:ext>
                <a:ext uri="{FF2B5EF4-FFF2-40B4-BE49-F238E27FC236}">
                  <a16:creationId xmlns:a16="http://schemas.microsoft.com/office/drawing/2014/main" id="{00000000-0008-0000-0A00-00000B2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7</xdr:row>
          <xdr:rowOff>0</xdr:rowOff>
        </xdr:from>
        <xdr:to>
          <xdr:col>12</xdr:col>
          <xdr:colOff>129540</xdr:colOff>
          <xdr:row>8</xdr:row>
          <xdr:rowOff>45720</xdr:rowOff>
        </xdr:to>
        <xdr:sp macro="" textlink="">
          <xdr:nvSpPr>
            <xdr:cNvPr id="9228" name="Control 12" hidden="1">
              <a:extLst>
                <a:ext uri="{63B3BB69-23CF-44E3-9099-C40C66FF867C}">
                  <a14:compatExt spid="_x0000_s9228"/>
                </a:ext>
                <a:ext uri="{FF2B5EF4-FFF2-40B4-BE49-F238E27FC236}">
                  <a16:creationId xmlns:a16="http://schemas.microsoft.com/office/drawing/2014/main" id="{00000000-0008-0000-0A00-00000C2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7</xdr:row>
          <xdr:rowOff>0</xdr:rowOff>
        </xdr:from>
        <xdr:to>
          <xdr:col>12</xdr:col>
          <xdr:colOff>129540</xdr:colOff>
          <xdr:row>8</xdr:row>
          <xdr:rowOff>45720</xdr:rowOff>
        </xdr:to>
        <xdr:sp macro="" textlink="">
          <xdr:nvSpPr>
            <xdr:cNvPr id="9229" name="Control 13" hidden="1">
              <a:extLst>
                <a:ext uri="{63B3BB69-23CF-44E3-9099-C40C66FF867C}">
                  <a14:compatExt spid="_x0000_s9229"/>
                </a:ext>
                <a:ext uri="{FF2B5EF4-FFF2-40B4-BE49-F238E27FC236}">
                  <a16:creationId xmlns:a16="http://schemas.microsoft.com/office/drawing/2014/main" id="{00000000-0008-0000-0A00-00000D2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7</xdr:row>
          <xdr:rowOff>0</xdr:rowOff>
        </xdr:from>
        <xdr:to>
          <xdr:col>12</xdr:col>
          <xdr:colOff>129540</xdr:colOff>
          <xdr:row>8</xdr:row>
          <xdr:rowOff>45720</xdr:rowOff>
        </xdr:to>
        <xdr:sp macro="" textlink="">
          <xdr:nvSpPr>
            <xdr:cNvPr id="9230" name="Control 14" hidden="1">
              <a:extLst>
                <a:ext uri="{63B3BB69-23CF-44E3-9099-C40C66FF867C}">
                  <a14:compatExt spid="_x0000_s9230"/>
                </a:ext>
                <a:ext uri="{FF2B5EF4-FFF2-40B4-BE49-F238E27FC236}">
                  <a16:creationId xmlns:a16="http://schemas.microsoft.com/office/drawing/2014/main" id="{00000000-0008-0000-0A00-00000E2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7</xdr:row>
          <xdr:rowOff>0</xdr:rowOff>
        </xdr:from>
        <xdr:to>
          <xdr:col>12</xdr:col>
          <xdr:colOff>129540</xdr:colOff>
          <xdr:row>8</xdr:row>
          <xdr:rowOff>45720</xdr:rowOff>
        </xdr:to>
        <xdr:sp macro="" textlink="">
          <xdr:nvSpPr>
            <xdr:cNvPr id="9231" name="Control 15" hidden="1">
              <a:extLst>
                <a:ext uri="{63B3BB69-23CF-44E3-9099-C40C66FF867C}">
                  <a14:compatExt spid="_x0000_s9231"/>
                </a:ext>
                <a:ext uri="{FF2B5EF4-FFF2-40B4-BE49-F238E27FC236}">
                  <a16:creationId xmlns:a16="http://schemas.microsoft.com/office/drawing/2014/main" id="{00000000-0008-0000-0A00-00000F2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7</xdr:row>
          <xdr:rowOff>0</xdr:rowOff>
        </xdr:from>
        <xdr:to>
          <xdr:col>12</xdr:col>
          <xdr:colOff>129540</xdr:colOff>
          <xdr:row>8</xdr:row>
          <xdr:rowOff>45720</xdr:rowOff>
        </xdr:to>
        <xdr:sp macro="" textlink="">
          <xdr:nvSpPr>
            <xdr:cNvPr id="9232" name="Control 16" hidden="1">
              <a:extLst>
                <a:ext uri="{63B3BB69-23CF-44E3-9099-C40C66FF867C}">
                  <a14:compatExt spid="_x0000_s9232"/>
                </a:ext>
                <a:ext uri="{FF2B5EF4-FFF2-40B4-BE49-F238E27FC236}">
                  <a16:creationId xmlns:a16="http://schemas.microsoft.com/office/drawing/2014/main" id="{00000000-0008-0000-0A00-0000102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7</xdr:row>
          <xdr:rowOff>0</xdr:rowOff>
        </xdr:from>
        <xdr:to>
          <xdr:col>12</xdr:col>
          <xdr:colOff>129540</xdr:colOff>
          <xdr:row>8</xdr:row>
          <xdr:rowOff>45720</xdr:rowOff>
        </xdr:to>
        <xdr:sp macro="" textlink="">
          <xdr:nvSpPr>
            <xdr:cNvPr id="9233" name="Control 17" hidden="1">
              <a:extLst>
                <a:ext uri="{63B3BB69-23CF-44E3-9099-C40C66FF867C}">
                  <a14:compatExt spid="_x0000_s9233"/>
                </a:ext>
                <a:ext uri="{FF2B5EF4-FFF2-40B4-BE49-F238E27FC236}">
                  <a16:creationId xmlns:a16="http://schemas.microsoft.com/office/drawing/2014/main" id="{00000000-0008-0000-0A00-0000112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7</xdr:row>
          <xdr:rowOff>0</xdr:rowOff>
        </xdr:from>
        <xdr:to>
          <xdr:col>12</xdr:col>
          <xdr:colOff>129540</xdr:colOff>
          <xdr:row>8</xdr:row>
          <xdr:rowOff>45720</xdr:rowOff>
        </xdr:to>
        <xdr:sp macro="" textlink="">
          <xdr:nvSpPr>
            <xdr:cNvPr id="9234" name="Control 18" hidden="1">
              <a:extLst>
                <a:ext uri="{63B3BB69-23CF-44E3-9099-C40C66FF867C}">
                  <a14:compatExt spid="_x0000_s9234"/>
                </a:ext>
                <a:ext uri="{FF2B5EF4-FFF2-40B4-BE49-F238E27FC236}">
                  <a16:creationId xmlns:a16="http://schemas.microsoft.com/office/drawing/2014/main" id="{00000000-0008-0000-0A00-0000122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7</xdr:row>
          <xdr:rowOff>0</xdr:rowOff>
        </xdr:from>
        <xdr:to>
          <xdr:col>12</xdr:col>
          <xdr:colOff>129540</xdr:colOff>
          <xdr:row>8</xdr:row>
          <xdr:rowOff>45720</xdr:rowOff>
        </xdr:to>
        <xdr:sp macro="" textlink="">
          <xdr:nvSpPr>
            <xdr:cNvPr id="9235" name="Control 19" hidden="1">
              <a:extLst>
                <a:ext uri="{63B3BB69-23CF-44E3-9099-C40C66FF867C}">
                  <a14:compatExt spid="_x0000_s9235"/>
                </a:ext>
                <a:ext uri="{FF2B5EF4-FFF2-40B4-BE49-F238E27FC236}">
                  <a16:creationId xmlns:a16="http://schemas.microsoft.com/office/drawing/2014/main" id="{00000000-0008-0000-0A00-0000132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7</xdr:row>
          <xdr:rowOff>0</xdr:rowOff>
        </xdr:from>
        <xdr:to>
          <xdr:col>12</xdr:col>
          <xdr:colOff>129540</xdr:colOff>
          <xdr:row>8</xdr:row>
          <xdr:rowOff>45720</xdr:rowOff>
        </xdr:to>
        <xdr:sp macro="" textlink="">
          <xdr:nvSpPr>
            <xdr:cNvPr id="9236" name="Control 20" hidden="1">
              <a:extLst>
                <a:ext uri="{63B3BB69-23CF-44E3-9099-C40C66FF867C}">
                  <a14:compatExt spid="_x0000_s9236"/>
                </a:ext>
                <a:ext uri="{FF2B5EF4-FFF2-40B4-BE49-F238E27FC236}">
                  <a16:creationId xmlns:a16="http://schemas.microsoft.com/office/drawing/2014/main" id="{00000000-0008-0000-0A00-0000142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7</xdr:row>
          <xdr:rowOff>0</xdr:rowOff>
        </xdr:from>
        <xdr:to>
          <xdr:col>12</xdr:col>
          <xdr:colOff>129540</xdr:colOff>
          <xdr:row>8</xdr:row>
          <xdr:rowOff>45720</xdr:rowOff>
        </xdr:to>
        <xdr:sp macro="" textlink="">
          <xdr:nvSpPr>
            <xdr:cNvPr id="9237" name="Control 21" hidden="1">
              <a:extLst>
                <a:ext uri="{63B3BB69-23CF-44E3-9099-C40C66FF867C}">
                  <a14:compatExt spid="_x0000_s9237"/>
                </a:ext>
                <a:ext uri="{FF2B5EF4-FFF2-40B4-BE49-F238E27FC236}">
                  <a16:creationId xmlns:a16="http://schemas.microsoft.com/office/drawing/2014/main" id="{00000000-0008-0000-0A00-0000152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7</xdr:row>
          <xdr:rowOff>0</xdr:rowOff>
        </xdr:from>
        <xdr:to>
          <xdr:col>12</xdr:col>
          <xdr:colOff>129540</xdr:colOff>
          <xdr:row>8</xdr:row>
          <xdr:rowOff>45720</xdr:rowOff>
        </xdr:to>
        <xdr:sp macro="" textlink="">
          <xdr:nvSpPr>
            <xdr:cNvPr id="9238" name="Control 22" hidden="1">
              <a:extLst>
                <a:ext uri="{63B3BB69-23CF-44E3-9099-C40C66FF867C}">
                  <a14:compatExt spid="_x0000_s9238"/>
                </a:ext>
                <a:ext uri="{FF2B5EF4-FFF2-40B4-BE49-F238E27FC236}">
                  <a16:creationId xmlns:a16="http://schemas.microsoft.com/office/drawing/2014/main" id="{00000000-0008-0000-0A00-0000162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7</xdr:row>
          <xdr:rowOff>0</xdr:rowOff>
        </xdr:from>
        <xdr:to>
          <xdr:col>12</xdr:col>
          <xdr:colOff>129540</xdr:colOff>
          <xdr:row>8</xdr:row>
          <xdr:rowOff>45720</xdr:rowOff>
        </xdr:to>
        <xdr:sp macro="" textlink="">
          <xdr:nvSpPr>
            <xdr:cNvPr id="9239" name="Control 23" hidden="1">
              <a:extLst>
                <a:ext uri="{63B3BB69-23CF-44E3-9099-C40C66FF867C}">
                  <a14:compatExt spid="_x0000_s9239"/>
                </a:ext>
                <a:ext uri="{FF2B5EF4-FFF2-40B4-BE49-F238E27FC236}">
                  <a16:creationId xmlns:a16="http://schemas.microsoft.com/office/drawing/2014/main" id="{00000000-0008-0000-0A00-0000172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7</xdr:row>
          <xdr:rowOff>0</xdr:rowOff>
        </xdr:from>
        <xdr:to>
          <xdr:col>12</xdr:col>
          <xdr:colOff>129540</xdr:colOff>
          <xdr:row>8</xdr:row>
          <xdr:rowOff>45720</xdr:rowOff>
        </xdr:to>
        <xdr:sp macro="" textlink="">
          <xdr:nvSpPr>
            <xdr:cNvPr id="9240" name="Control 24" hidden="1">
              <a:extLst>
                <a:ext uri="{63B3BB69-23CF-44E3-9099-C40C66FF867C}">
                  <a14:compatExt spid="_x0000_s9240"/>
                </a:ext>
                <a:ext uri="{FF2B5EF4-FFF2-40B4-BE49-F238E27FC236}">
                  <a16:creationId xmlns:a16="http://schemas.microsoft.com/office/drawing/2014/main" id="{00000000-0008-0000-0A00-0000182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7</xdr:row>
          <xdr:rowOff>0</xdr:rowOff>
        </xdr:from>
        <xdr:to>
          <xdr:col>12</xdr:col>
          <xdr:colOff>129540</xdr:colOff>
          <xdr:row>8</xdr:row>
          <xdr:rowOff>45720</xdr:rowOff>
        </xdr:to>
        <xdr:sp macro="" textlink="">
          <xdr:nvSpPr>
            <xdr:cNvPr id="9241" name="Control 25" hidden="1">
              <a:extLst>
                <a:ext uri="{63B3BB69-23CF-44E3-9099-C40C66FF867C}">
                  <a14:compatExt spid="_x0000_s9241"/>
                </a:ext>
                <a:ext uri="{FF2B5EF4-FFF2-40B4-BE49-F238E27FC236}">
                  <a16:creationId xmlns:a16="http://schemas.microsoft.com/office/drawing/2014/main" id="{00000000-0008-0000-0A00-0000192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7</xdr:row>
          <xdr:rowOff>0</xdr:rowOff>
        </xdr:from>
        <xdr:to>
          <xdr:col>12</xdr:col>
          <xdr:colOff>129540</xdr:colOff>
          <xdr:row>8</xdr:row>
          <xdr:rowOff>45720</xdr:rowOff>
        </xdr:to>
        <xdr:sp macro="" textlink="">
          <xdr:nvSpPr>
            <xdr:cNvPr id="9242" name="Control 26" hidden="1">
              <a:extLst>
                <a:ext uri="{63B3BB69-23CF-44E3-9099-C40C66FF867C}">
                  <a14:compatExt spid="_x0000_s9242"/>
                </a:ext>
                <a:ext uri="{FF2B5EF4-FFF2-40B4-BE49-F238E27FC236}">
                  <a16:creationId xmlns:a16="http://schemas.microsoft.com/office/drawing/2014/main" id="{00000000-0008-0000-0A00-00001A2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7</xdr:row>
          <xdr:rowOff>0</xdr:rowOff>
        </xdr:from>
        <xdr:to>
          <xdr:col>12</xdr:col>
          <xdr:colOff>129540</xdr:colOff>
          <xdr:row>8</xdr:row>
          <xdr:rowOff>45720</xdr:rowOff>
        </xdr:to>
        <xdr:sp macro="" textlink="">
          <xdr:nvSpPr>
            <xdr:cNvPr id="9243" name="Control 27" hidden="1">
              <a:extLst>
                <a:ext uri="{63B3BB69-23CF-44E3-9099-C40C66FF867C}">
                  <a14:compatExt spid="_x0000_s9243"/>
                </a:ext>
                <a:ext uri="{FF2B5EF4-FFF2-40B4-BE49-F238E27FC236}">
                  <a16:creationId xmlns:a16="http://schemas.microsoft.com/office/drawing/2014/main" id="{00000000-0008-0000-0A00-00001B2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7</xdr:row>
          <xdr:rowOff>0</xdr:rowOff>
        </xdr:from>
        <xdr:to>
          <xdr:col>12</xdr:col>
          <xdr:colOff>129540</xdr:colOff>
          <xdr:row>8</xdr:row>
          <xdr:rowOff>45720</xdr:rowOff>
        </xdr:to>
        <xdr:sp macro="" textlink="">
          <xdr:nvSpPr>
            <xdr:cNvPr id="9244" name="Control 28" hidden="1">
              <a:extLst>
                <a:ext uri="{63B3BB69-23CF-44E3-9099-C40C66FF867C}">
                  <a14:compatExt spid="_x0000_s9244"/>
                </a:ext>
                <a:ext uri="{FF2B5EF4-FFF2-40B4-BE49-F238E27FC236}">
                  <a16:creationId xmlns:a16="http://schemas.microsoft.com/office/drawing/2014/main" id="{00000000-0008-0000-0A00-00001C2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7</xdr:row>
          <xdr:rowOff>0</xdr:rowOff>
        </xdr:from>
        <xdr:to>
          <xdr:col>12</xdr:col>
          <xdr:colOff>129540</xdr:colOff>
          <xdr:row>8</xdr:row>
          <xdr:rowOff>45720</xdr:rowOff>
        </xdr:to>
        <xdr:sp macro="" textlink="">
          <xdr:nvSpPr>
            <xdr:cNvPr id="9245" name="Control 29" hidden="1">
              <a:extLst>
                <a:ext uri="{63B3BB69-23CF-44E3-9099-C40C66FF867C}">
                  <a14:compatExt spid="_x0000_s9245"/>
                </a:ext>
                <a:ext uri="{FF2B5EF4-FFF2-40B4-BE49-F238E27FC236}">
                  <a16:creationId xmlns:a16="http://schemas.microsoft.com/office/drawing/2014/main" id="{00000000-0008-0000-0A00-00001D2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7</xdr:row>
          <xdr:rowOff>0</xdr:rowOff>
        </xdr:from>
        <xdr:to>
          <xdr:col>12</xdr:col>
          <xdr:colOff>129540</xdr:colOff>
          <xdr:row>8</xdr:row>
          <xdr:rowOff>45720</xdr:rowOff>
        </xdr:to>
        <xdr:sp macro="" textlink="">
          <xdr:nvSpPr>
            <xdr:cNvPr id="9246" name="Control 30" hidden="1">
              <a:extLst>
                <a:ext uri="{63B3BB69-23CF-44E3-9099-C40C66FF867C}">
                  <a14:compatExt spid="_x0000_s9246"/>
                </a:ext>
                <a:ext uri="{FF2B5EF4-FFF2-40B4-BE49-F238E27FC236}">
                  <a16:creationId xmlns:a16="http://schemas.microsoft.com/office/drawing/2014/main" id="{00000000-0008-0000-0A00-00001E2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7</xdr:row>
          <xdr:rowOff>0</xdr:rowOff>
        </xdr:from>
        <xdr:to>
          <xdr:col>12</xdr:col>
          <xdr:colOff>129540</xdr:colOff>
          <xdr:row>8</xdr:row>
          <xdr:rowOff>45720</xdr:rowOff>
        </xdr:to>
        <xdr:sp macro="" textlink="">
          <xdr:nvSpPr>
            <xdr:cNvPr id="9247" name="Control 31" hidden="1">
              <a:extLst>
                <a:ext uri="{63B3BB69-23CF-44E3-9099-C40C66FF867C}">
                  <a14:compatExt spid="_x0000_s9247"/>
                </a:ext>
                <a:ext uri="{FF2B5EF4-FFF2-40B4-BE49-F238E27FC236}">
                  <a16:creationId xmlns:a16="http://schemas.microsoft.com/office/drawing/2014/main" id="{00000000-0008-0000-0A00-00001F2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7</xdr:row>
          <xdr:rowOff>0</xdr:rowOff>
        </xdr:from>
        <xdr:to>
          <xdr:col>12</xdr:col>
          <xdr:colOff>129540</xdr:colOff>
          <xdr:row>8</xdr:row>
          <xdr:rowOff>45720</xdr:rowOff>
        </xdr:to>
        <xdr:sp macro="" textlink="">
          <xdr:nvSpPr>
            <xdr:cNvPr id="9248" name="Control 32" hidden="1">
              <a:extLst>
                <a:ext uri="{63B3BB69-23CF-44E3-9099-C40C66FF867C}">
                  <a14:compatExt spid="_x0000_s9248"/>
                </a:ext>
                <a:ext uri="{FF2B5EF4-FFF2-40B4-BE49-F238E27FC236}">
                  <a16:creationId xmlns:a16="http://schemas.microsoft.com/office/drawing/2014/main" id="{00000000-0008-0000-0A00-0000202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7</xdr:row>
          <xdr:rowOff>0</xdr:rowOff>
        </xdr:from>
        <xdr:to>
          <xdr:col>12</xdr:col>
          <xdr:colOff>129540</xdr:colOff>
          <xdr:row>8</xdr:row>
          <xdr:rowOff>45720</xdr:rowOff>
        </xdr:to>
        <xdr:sp macro="" textlink="">
          <xdr:nvSpPr>
            <xdr:cNvPr id="9249" name="Control 33" hidden="1">
              <a:extLst>
                <a:ext uri="{63B3BB69-23CF-44E3-9099-C40C66FF867C}">
                  <a14:compatExt spid="_x0000_s9249"/>
                </a:ext>
                <a:ext uri="{FF2B5EF4-FFF2-40B4-BE49-F238E27FC236}">
                  <a16:creationId xmlns:a16="http://schemas.microsoft.com/office/drawing/2014/main" id="{00000000-0008-0000-0A00-0000212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7</xdr:row>
          <xdr:rowOff>0</xdr:rowOff>
        </xdr:from>
        <xdr:to>
          <xdr:col>12</xdr:col>
          <xdr:colOff>129540</xdr:colOff>
          <xdr:row>8</xdr:row>
          <xdr:rowOff>45720</xdr:rowOff>
        </xdr:to>
        <xdr:sp macro="" textlink="">
          <xdr:nvSpPr>
            <xdr:cNvPr id="9250" name="Control 34" hidden="1">
              <a:extLst>
                <a:ext uri="{63B3BB69-23CF-44E3-9099-C40C66FF867C}">
                  <a14:compatExt spid="_x0000_s9250"/>
                </a:ext>
                <a:ext uri="{FF2B5EF4-FFF2-40B4-BE49-F238E27FC236}">
                  <a16:creationId xmlns:a16="http://schemas.microsoft.com/office/drawing/2014/main" id="{00000000-0008-0000-0A00-0000222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7</xdr:row>
          <xdr:rowOff>0</xdr:rowOff>
        </xdr:from>
        <xdr:to>
          <xdr:col>12</xdr:col>
          <xdr:colOff>129540</xdr:colOff>
          <xdr:row>8</xdr:row>
          <xdr:rowOff>45720</xdr:rowOff>
        </xdr:to>
        <xdr:sp macro="" textlink="">
          <xdr:nvSpPr>
            <xdr:cNvPr id="9251" name="Control 35" hidden="1">
              <a:extLst>
                <a:ext uri="{63B3BB69-23CF-44E3-9099-C40C66FF867C}">
                  <a14:compatExt spid="_x0000_s9251"/>
                </a:ext>
                <a:ext uri="{FF2B5EF4-FFF2-40B4-BE49-F238E27FC236}">
                  <a16:creationId xmlns:a16="http://schemas.microsoft.com/office/drawing/2014/main" id="{00000000-0008-0000-0A00-0000232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7</xdr:row>
          <xdr:rowOff>0</xdr:rowOff>
        </xdr:from>
        <xdr:to>
          <xdr:col>12</xdr:col>
          <xdr:colOff>129540</xdr:colOff>
          <xdr:row>8</xdr:row>
          <xdr:rowOff>45720</xdr:rowOff>
        </xdr:to>
        <xdr:sp macro="" textlink="">
          <xdr:nvSpPr>
            <xdr:cNvPr id="9252" name="Control 36" hidden="1">
              <a:extLst>
                <a:ext uri="{63B3BB69-23CF-44E3-9099-C40C66FF867C}">
                  <a14:compatExt spid="_x0000_s9252"/>
                </a:ext>
                <a:ext uri="{FF2B5EF4-FFF2-40B4-BE49-F238E27FC236}">
                  <a16:creationId xmlns:a16="http://schemas.microsoft.com/office/drawing/2014/main" id="{00000000-0008-0000-0A00-0000242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7</xdr:row>
          <xdr:rowOff>0</xdr:rowOff>
        </xdr:from>
        <xdr:to>
          <xdr:col>12</xdr:col>
          <xdr:colOff>129540</xdr:colOff>
          <xdr:row>8</xdr:row>
          <xdr:rowOff>45720</xdr:rowOff>
        </xdr:to>
        <xdr:sp macro="" textlink="">
          <xdr:nvSpPr>
            <xdr:cNvPr id="9253" name="Control 37" hidden="1">
              <a:extLst>
                <a:ext uri="{63B3BB69-23CF-44E3-9099-C40C66FF867C}">
                  <a14:compatExt spid="_x0000_s9253"/>
                </a:ext>
                <a:ext uri="{FF2B5EF4-FFF2-40B4-BE49-F238E27FC236}">
                  <a16:creationId xmlns:a16="http://schemas.microsoft.com/office/drawing/2014/main" id="{00000000-0008-0000-0A00-0000252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7</xdr:row>
          <xdr:rowOff>0</xdr:rowOff>
        </xdr:from>
        <xdr:to>
          <xdr:col>12</xdr:col>
          <xdr:colOff>129540</xdr:colOff>
          <xdr:row>8</xdr:row>
          <xdr:rowOff>45720</xdr:rowOff>
        </xdr:to>
        <xdr:sp macro="" textlink="">
          <xdr:nvSpPr>
            <xdr:cNvPr id="9254" name="Control 38" hidden="1">
              <a:extLst>
                <a:ext uri="{63B3BB69-23CF-44E3-9099-C40C66FF867C}">
                  <a14:compatExt spid="_x0000_s9254"/>
                </a:ext>
                <a:ext uri="{FF2B5EF4-FFF2-40B4-BE49-F238E27FC236}">
                  <a16:creationId xmlns:a16="http://schemas.microsoft.com/office/drawing/2014/main" id="{00000000-0008-0000-0A00-0000262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7</xdr:row>
          <xdr:rowOff>0</xdr:rowOff>
        </xdr:from>
        <xdr:to>
          <xdr:col>12</xdr:col>
          <xdr:colOff>129540</xdr:colOff>
          <xdr:row>8</xdr:row>
          <xdr:rowOff>45720</xdr:rowOff>
        </xdr:to>
        <xdr:sp macro="" textlink="">
          <xdr:nvSpPr>
            <xdr:cNvPr id="9255" name="Control 39" hidden="1">
              <a:extLst>
                <a:ext uri="{63B3BB69-23CF-44E3-9099-C40C66FF867C}">
                  <a14:compatExt spid="_x0000_s9255"/>
                </a:ext>
                <a:ext uri="{FF2B5EF4-FFF2-40B4-BE49-F238E27FC236}">
                  <a16:creationId xmlns:a16="http://schemas.microsoft.com/office/drawing/2014/main" id="{00000000-0008-0000-0A00-0000272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7</xdr:row>
          <xdr:rowOff>0</xdr:rowOff>
        </xdr:from>
        <xdr:to>
          <xdr:col>12</xdr:col>
          <xdr:colOff>129540</xdr:colOff>
          <xdr:row>8</xdr:row>
          <xdr:rowOff>45720</xdr:rowOff>
        </xdr:to>
        <xdr:sp macro="" textlink="">
          <xdr:nvSpPr>
            <xdr:cNvPr id="9256" name="Control 40" hidden="1">
              <a:extLst>
                <a:ext uri="{63B3BB69-23CF-44E3-9099-C40C66FF867C}">
                  <a14:compatExt spid="_x0000_s9256"/>
                </a:ext>
                <a:ext uri="{FF2B5EF4-FFF2-40B4-BE49-F238E27FC236}">
                  <a16:creationId xmlns:a16="http://schemas.microsoft.com/office/drawing/2014/main" id="{00000000-0008-0000-0A00-0000282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7</xdr:row>
          <xdr:rowOff>0</xdr:rowOff>
        </xdr:from>
        <xdr:to>
          <xdr:col>12</xdr:col>
          <xdr:colOff>129540</xdr:colOff>
          <xdr:row>8</xdr:row>
          <xdr:rowOff>45720</xdr:rowOff>
        </xdr:to>
        <xdr:sp macro="" textlink="">
          <xdr:nvSpPr>
            <xdr:cNvPr id="9257" name="Control 41" hidden="1">
              <a:extLst>
                <a:ext uri="{63B3BB69-23CF-44E3-9099-C40C66FF867C}">
                  <a14:compatExt spid="_x0000_s9257"/>
                </a:ext>
                <a:ext uri="{FF2B5EF4-FFF2-40B4-BE49-F238E27FC236}">
                  <a16:creationId xmlns:a16="http://schemas.microsoft.com/office/drawing/2014/main" id="{00000000-0008-0000-0A00-0000292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7</xdr:row>
          <xdr:rowOff>0</xdr:rowOff>
        </xdr:from>
        <xdr:to>
          <xdr:col>12</xdr:col>
          <xdr:colOff>129540</xdr:colOff>
          <xdr:row>8</xdr:row>
          <xdr:rowOff>45720</xdr:rowOff>
        </xdr:to>
        <xdr:sp macro="" textlink="">
          <xdr:nvSpPr>
            <xdr:cNvPr id="9258" name="Control 42" hidden="1">
              <a:extLst>
                <a:ext uri="{63B3BB69-23CF-44E3-9099-C40C66FF867C}">
                  <a14:compatExt spid="_x0000_s9258"/>
                </a:ext>
                <a:ext uri="{FF2B5EF4-FFF2-40B4-BE49-F238E27FC236}">
                  <a16:creationId xmlns:a16="http://schemas.microsoft.com/office/drawing/2014/main" id="{00000000-0008-0000-0A00-00002A2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87</xdr:row>
          <xdr:rowOff>0</xdr:rowOff>
        </xdr:from>
        <xdr:to>
          <xdr:col>11</xdr:col>
          <xdr:colOff>129540</xdr:colOff>
          <xdr:row>88</xdr:row>
          <xdr:rowOff>45720</xdr:rowOff>
        </xdr:to>
        <xdr:sp macro="" textlink="">
          <xdr:nvSpPr>
            <xdr:cNvPr id="9259" name="Control 43" hidden="1">
              <a:extLst>
                <a:ext uri="{63B3BB69-23CF-44E3-9099-C40C66FF867C}">
                  <a14:compatExt spid="_x0000_s9259"/>
                </a:ext>
                <a:ext uri="{FF2B5EF4-FFF2-40B4-BE49-F238E27FC236}">
                  <a16:creationId xmlns:a16="http://schemas.microsoft.com/office/drawing/2014/main" id="{00000000-0008-0000-0A00-00002B2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87</xdr:row>
          <xdr:rowOff>0</xdr:rowOff>
        </xdr:from>
        <xdr:to>
          <xdr:col>11</xdr:col>
          <xdr:colOff>129540</xdr:colOff>
          <xdr:row>88</xdr:row>
          <xdr:rowOff>45720</xdr:rowOff>
        </xdr:to>
        <xdr:sp macro="" textlink="">
          <xdr:nvSpPr>
            <xdr:cNvPr id="9260" name="Control 44" hidden="1">
              <a:extLst>
                <a:ext uri="{63B3BB69-23CF-44E3-9099-C40C66FF867C}">
                  <a14:compatExt spid="_x0000_s9260"/>
                </a:ext>
                <a:ext uri="{FF2B5EF4-FFF2-40B4-BE49-F238E27FC236}">
                  <a16:creationId xmlns:a16="http://schemas.microsoft.com/office/drawing/2014/main" id="{00000000-0008-0000-0A00-00002C2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87</xdr:row>
          <xdr:rowOff>0</xdr:rowOff>
        </xdr:from>
        <xdr:to>
          <xdr:col>11</xdr:col>
          <xdr:colOff>129540</xdr:colOff>
          <xdr:row>88</xdr:row>
          <xdr:rowOff>45720</xdr:rowOff>
        </xdr:to>
        <xdr:sp macro="" textlink="">
          <xdr:nvSpPr>
            <xdr:cNvPr id="9261" name="Control 45" hidden="1">
              <a:extLst>
                <a:ext uri="{63B3BB69-23CF-44E3-9099-C40C66FF867C}">
                  <a14:compatExt spid="_x0000_s9261"/>
                </a:ext>
                <a:ext uri="{FF2B5EF4-FFF2-40B4-BE49-F238E27FC236}">
                  <a16:creationId xmlns:a16="http://schemas.microsoft.com/office/drawing/2014/main" id="{00000000-0008-0000-0A00-00002D2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87</xdr:row>
          <xdr:rowOff>0</xdr:rowOff>
        </xdr:from>
        <xdr:to>
          <xdr:col>11</xdr:col>
          <xdr:colOff>129540</xdr:colOff>
          <xdr:row>88</xdr:row>
          <xdr:rowOff>45720</xdr:rowOff>
        </xdr:to>
        <xdr:sp macro="" textlink="">
          <xdr:nvSpPr>
            <xdr:cNvPr id="9262" name="Control 46" hidden="1">
              <a:extLst>
                <a:ext uri="{63B3BB69-23CF-44E3-9099-C40C66FF867C}">
                  <a14:compatExt spid="_x0000_s9262"/>
                </a:ext>
                <a:ext uri="{FF2B5EF4-FFF2-40B4-BE49-F238E27FC236}">
                  <a16:creationId xmlns:a16="http://schemas.microsoft.com/office/drawing/2014/main" id="{00000000-0008-0000-0A00-00002E2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87</xdr:row>
          <xdr:rowOff>0</xdr:rowOff>
        </xdr:from>
        <xdr:to>
          <xdr:col>11</xdr:col>
          <xdr:colOff>129540</xdr:colOff>
          <xdr:row>88</xdr:row>
          <xdr:rowOff>45720</xdr:rowOff>
        </xdr:to>
        <xdr:sp macro="" textlink="">
          <xdr:nvSpPr>
            <xdr:cNvPr id="9263" name="Control 47" hidden="1">
              <a:extLst>
                <a:ext uri="{63B3BB69-23CF-44E3-9099-C40C66FF867C}">
                  <a14:compatExt spid="_x0000_s9263"/>
                </a:ext>
                <a:ext uri="{FF2B5EF4-FFF2-40B4-BE49-F238E27FC236}">
                  <a16:creationId xmlns:a16="http://schemas.microsoft.com/office/drawing/2014/main" id="{00000000-0008-0000-0A00-00002F2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87</xdr:row>
          <xdr:rowOff>0</xdr:rowOff>
        </xdr:from>
        <xdr:to>
          <xdr:col>11</xdr:col>
          <xdr:colOff>129540</xdr:colOff>
          <xdr:row>88</xdr:row>
          <xdr:rowOff>45720</xdr:rowOff>
        </xdr:to>
        <xdr:sp macro="" textlink="">
          <xdr:nvSpPr>
            <xdr:cNvPr id="9264" name="Control 48" hidden="1">
              <a:extLst>
                <a:ext uri="{63B3BB69-23CF-44E3-9099-C40C66FF867C}">
                  <a14:compatExt spid="_x0000_s9264"/>
                </a:ext>
                <a:ext uri="{FF2B5EF4-FFF2-40B4-BE49-F238E27FC236}">
                  <a16:creationId xmlns:a16="http://schemas.microsoft.com/office/drawing/2014/main" id="{00000000-0008-0000-0A00-0000302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87</xdr:row>
          <xdr:rowOff>0</xdr:rowOff>
        </xdr:from>
        <xdr:to>
          <xdr:col>11</xdr:col>
          <xdr:colOff>129540</xdr:colOff>
          <xdr:row>88</xdr:row>
          <xdr:rowOff>45720</xdr:rowOff>
        </xdr:to>
        <xdr:sp macro="" textlink="">
          <xdr:nvSpPr>
            <xdr:cNvPr id="9265" name="Control 49" hidden="1">
              <a:extLst>
                <a:ext uri="{63B3BB69-23CF-44E3-9099-C40C66FF867C}">
                  <a14:compatExt spid="_x0000_s9265"/>
                </a:ext>
                <a:ext uri="{FF2B5EF4-FFF2-40B4-BE49-F238E27FC236}">
                  <a16:creationId xmlns:a16="http://schemas.microsoft.com/office/drawing/2014/main" id="{00000000-0008-0000-0A00-0000312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87</xdr:row>
          <xdr:rowOff>0</xdr:rowOff>
        </xdr:from>
        <xdr:to>
          <xdr:col>11</xdr:col>
          <xdr:colOff>129540</xdr:colOff>
          <xdr:row>88</xdr:row>
          <xdr:rowOff>45720</xdr:rowOff>
        </xdr:to>
        <xdr:sp macro="" textlink="">
          <xdr:nvSpPr>
            <xdr:cNvPr id="9266" name="Control 50" hidden="1">
              <a:extLst>
                <a:ext uri="{63B3BB69-23CF-44E3-9099-C40C66FF867C}">
                  <a14:compatExt spid="_x0000_s9266"/>
                </a:ext>
                <a:ext uri="{FF2B5EF4-FFF2-40B4-BE49-F238E27FC236}">
                  <a16:creationId xmlns:a16="http://schemas.microsoft.com/office/drawing/2014/main" id="{00000000-0008-0000-0A00-0000322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87</xdr:row>
          <xdr:rowOff>0</xdr:rowOff>
        </xdr:from>
        <xdr:to>
          <xdr:col>11</xdr:col>
          <xdr:colOff>129540</xdr:colOff>
          <xdr:row>88</xdr:row>
          <xdr:rowOff>45720</xdr:rowOff>
        </xdr:to>
        <xdr:sp macro="" textlink="">
          <xdr:nvSpPr>
            <xdr:cNvPr id="9267" name="Control 51" hidden="1">
              <a:extLst>
                <a:ext uri="{63B3BB69-23CF-44E3-9099-C40C66FF867C}">
                  <a14:compatExt spid="_x0000_s9267"/>
                </a:ext>
                <a:ext uri="{FF2B5EF4-FFF2-40B4-BE49-F238E27FC236}">
                  <a16:creationId xmlns:a16="http://schemas.microsoft.com/office/drawing/2014/main" id="{00000000-0008-0000-0A00-0000332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87</xdr:row>
          <xdr:rowOff>0</xdr:rowOff>
        </xdr:from>
        <xdr:to>
          <xdr:col>11</xdr:col>
          <xdr:colOff>129540</xdr:colOff>
          <xdr:row>88</xdr:row>
          <xdr:rowOff>45720</xdr:rowOff>
        </xdr:to>
        <xdr:sp macro="" textlink="">
          <xdr:nvSpPr>
            <xdr:cNvPr id="9268" name="Control 52" hidden="1">
              <a:extLst>
                <a:ext uri="{63B3BB69-23CF-44E3-9099-C40C66FF867C}">
                  <a14:compatExt spid="_x0000_s9268"/>
                </a:ext>
                <a:ext uri="{FF2B5EF4-FFF2-40B4-BE49-F238E27FC236}">
                  <a16:creationId xmlns:a16="http://schemas.microsoft.com/office/drawing/2014/main" id="{00000000-0008-0000-0A00-0000342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87</xdr:row>
          <xdr:rowOff>0</xdr:rowOff>
        </xdr:from>
        <xdr:to>
          <xdr:col>11</xdr:col>
          <xdr:colOff>129540</xdr:colOff>
          <xdr:row>88</xdr:row>
          <xdr:rowOff>45720</xdr:rowOff>
        </xdr:to>
        <xdr:sp macro="" textlink="">
          <xdr:nvSpPr>
            <xdr:cNvPr id="9269" name="Control 53" hidden="1">
              <a:extLst>
                <a:ext uri="{63B3BB69-23CF-44E3-9099-C40C66FF867C}">
                  <a14:compatExt spid="_x0000_s9269"/>
                </a:ext>
                <a:ext uri="{FF2B5EF4-FFF2-40B4-BE49-F238E27FC236}">
                  <a16:creationId xmlns:a16="http://schemas.microsoft.com/office/drawing/2014/main" id="{00000000-0008-0000-0A00-0000352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87</xdr:row>
          <xdr:rowOff>0</xdr:rowOff>
        </xdr:from>
        <xdr:to>
          <xdr:col>11</xdr:col>
          <xdr:colOff>129540</xdr:colOff>
          <xdr:row>88</xdr:row>
          <xdr:rowOff>45720</xdr:rowOff>
        </xdr:to>
        <xdr:sp macro="" textlink="">
          <xdr:nvSpPr>
            <xdr:cNvPr id="9270" name="Control 54" hidden="1">
              <a:extLst>
                <a:ext uri="{63B3BB69-23CF-44E3-9099-C40C66FF867C}">
                  <a14:compatExt spid="_x0000_s9270"/>
                </a:ext>
                <a:ext uri="{FF2B5EF4-FFF2-40B4-BE49-F238E27FC236}">
                  <a16:creationId xmlns:a16="http://schemas.microsoft.com/office/drawing/2014/main" id="{00000000-0008-0000-0A00-0000362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87</xdr:row>
          <xdr:rowOff>0</xdr:rowOff>
        </xdr:from>
        <xdr:to>
          <xdr:col>11</xdr:col>
          <xdr:colOff>129540</xdr:colOff>
          <xdr:row>88</xdr:row>
          <xdr:rowOff>45720</xdr:rowOff>
        </xdr:to>
        <xdr:sp macro="" textlink="">
          <xdr:nvSpPr>
            <xdr:cNvPr id="9271" name="Control 55" hidden="1">
              <a:extLst>
                <a:ext uri="{63B3BB69-23CF-44E3-9099-C40C66FF867C}">
                  <a14:compatExt spid="_x0000_s9271"/>
                </a:ext>
                <a:ext uri="{FF2B5EF4-FFF2-40B4-BE49-F238E27FC236}">
                  <a16:creationId xmlns:a16="http://schemas.microsoft.com/office/drawing/2014/main" id="{00000000-0008-0000-0A00-0000372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87</xdr:row>
          <xdr:rowOff>0</xdr:rowOff>
        </xdr:from>
        <xdr:to>
          <xdr:col>11</xdr:col>
          <xdr:colOff>129540</xdr:colOff>
          <xdr:row>88</xdr:row>
          <xdr:rowOff>45720</xdr:rowOff>
        </xdr:to>
        <xdr:sp macro="" textlink="">
          <xdr:nvSpPr>
            <xdr:cNvPr id="9272" name="Control 56" hidden="1">
              <a:extLst>
                <a:ext uri="{63B3BB69-23CF-44E3-9099-C40C66FF867C}">
                  <a14:compatExt spid="_x0000_s9272"/>
                </a:ext>
                <a:ext uri="{FF2B5EF4-FFF2-40B4-BE49-F238E27FC236}">
                  <a16:creationId xmlns:a16="http://schemas.microsoft.com/office/drawing/2014/main" id="{00000000-0008-0000-0A00-0000382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87</xdr:row>
          <xdr:rowOff>0</xdr:rowOff>
        </xdr:from>
        <xdr:to>
          <xdr:col>11</xdr:col>
          <xdr:colOff>129540</xdr:colOff>
          <xdr:row>88</xdr:row>
          <xdr:rowOff>45720</xdr:rowOff>
        </xdr:to>
        <xdr:sp macro="" textlink="">
          <xdr:nvSpPr>
            <xdr:cNvPr id="9273" name="Control 57" hidden="1">
              <a:extLst>
                <a:ext uri="{63B3BB69-23CF-44E3-9099-C40C66FF867C}">
                  <a14:compatExt spid="_x0000_s9273"/>
                </a:ext>
                <a:ext uri="{FF2B5EF4-FFF2-40B4-BE49-F238E27FC236}">
                  <a16:creationId xmlns:a16="http://schemas.microsoft.com/office/drawing/2014/main" id="{00000000-0008-0000-0A00-0000392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87</xdr:row>
          <xdr:rowOff>0</xdr:rowOff>
        </xdr:from>
        <xdr:to>
          <xdr:col>11</xdr:col>
          <xdr:colOff>129540</xdr:colOff>
          <xdr:row>88</xdr:row>
          <xdr:rowOff>45720</xdr:rowOff>
        </xdr:to>
        <xdr:sp macro="" textlink="">
          <xdr:nvSpPr>
            <xdr:cNvPr id="9274" name="Control 58" hidden="1">
              <a:extLst>
                <a:ext uri="{63B3BB69-23CF-44E3-9099-C40C66FF867C}">
                  <a14:compatExt spid="_x0000_s9274"/>
                </a:ext>
                <a:ext uri="{FF2B5EF4-FFF2-40B4-BE49-F238E27FC236}">
                  <a16:creationId xmlns:a16="http://schemas.microsoft.com/office/drawing/2014/main" id="{00000000-0008-0000-0A00-00003A2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87</xdr:row>
          <xdr:rowOff>0</xdr:rowOff>
        </xdr:from>
        <xdr:to>
          <xdr:col>11</xdr:col>
          <xdr:colOff>129540</xdr:colOff>
          <xdr:row>88</xdr:row>
          <xdr:rowOff>45720</xdr:rowOff>
        </xdr:to>
        <xdr:sp macro="" textlink="">
          <xdr:nvSpPr>
            <xdr:cNvPr id="9275" name="Control 59" hidden="1">
              <a:extLst>
                <a:ext uri="{63B3BB69-23CF-44E3-9099-C40C66FF867C}">
                  <a14:compatExt spid="_x0000_s9275"/>
                </a:ext>
                <a:ext uri="{FF2B5EF4-FFF2-40B4-BE49-F238E27FC236}">
                  <a16:creationId xmlns:a16="http://schemas.microsoft.com/office/drawing/2014/main" id="{00000000-0008-0000-0A00-00003B2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87</xdr:row>
          <xdr:rowOff>0</xdr:rowOff>
        </xdr:from>
        <xdr:to>
          <xdr:col>11</xdr:col>
          <xdr:colOff>129540</xdr:colOff>
          <xdr:row>88</xdr:row>
          <xdr:rowOff>45720</xdr:rowOff>
        </xdr:to>
        <xdr:sp macro="" textlink="">
          <xdr:nvSpPr>
            <xdr:cNvPr id="9276" name="Control 60" hidden="1">
              <a:extLst>
                <a:ext uri="{63B3BB69-23CF-44E3-9099-C40C66FF867C}">
                  <a14:compatExt spid="_x0000_s9276"/>
                </a:ext>
                <a:ext uri="{FF2B5EF4-FFF2-40B4-BE49-F238E27FC236}">
                  <a16:creationId xmlns:a16="http://schemas.microsoft.com/office/drawing/2014/main" id="{00000000-0008-0000-0A00-00003C2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87</xdr:row>
          <xdr:rowOff>0</xdr:rowOff>
        </xdr:from>
        <xdr:to>
          <xdr:col>11</xdr:col>
          <xdr:colOff>129540</xdr:colOff>
          <xdr:row>88</xdr:row>
          <xdr:rowOff>45720</xdr:rowOff>
        </xdr:to>
        <xdr:sp macro="" textlink="">
          <xdr:nvSpPr>
            <xdr:cNvPr id="9277" name="Control 61" hidden="1">
              <a:extLst>
                <a:ext uri="{63B3BB69-23CF-44E3-9099-C40C66FF867C}">
                  <a14:compatExt spid="_x0000_s9277"/>
                </a:ext>
                <a:ext uri="{FF2B5EF4-FFF2-40B4-BE49-F238E27FC236}">
                  <a16:creationId xmlns:a16="http://schemas.microsoft.com/office/drawing/2014/main" id="{00000000-0008-0000-0A00-00003D2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87</xdr:row>
          <xdr:rowOff>0</xdr:rowOff>
        </xdr:from>
        <xdr:to>
          <xdr:col>11</xdr:col>
          <xdr:colOff>129540</xdr:colOff>
          <xdr:row>88</xdr:row>
          <xdr:rowOff>45720</xdr:rowOff>
        </xdr:to>
        <xdr:sp macro="" textlink="">
          <xdr:nvSpPr>
            <xdr:cNvPr id="9278" name="Control 62" hidden="1">
              <a:extLst>
                <a:ext uri="{63B3BB69-23CF-44E3-9099-C40C66FF867C}">
                  <a14:compatExt spid="_x0000_s9278"/>
                </a:ext>
                <a:ext uri="{FF2B5EF4-FFF2-40B4-BE49-F238E27FC236}">
                  <a16:creationId xmlns:a16="http://schemas.microsoft.com/office/drawing/2014/main" id="{00000000-0008-0000-0A00-00003E2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87</xdr:row>
          <xdr:rowOff>0</xdr:rowOff>
        </xdr:from>
        <xdr:to>
          <xdr:col>11</xdr:col>
          <xdr:colOff>129540</xdr:colOff>
          <xdr:row>88</xdr:row>
          <xdr:rowOff>45720</xdr:rowOff>
        </xdr:to>
        <xdr:sp macro="" textlink="">
          <xdr:nvSpPr>
            <xdr:cNvPr id="9279" name="Control 63" hidden="1">
              <a:extLst>
                <a:ext uri="{63B3BB69-23CF-44E3-9099-C40C66FF867C}">
                  <a14:compatExt spid="_x0000_s9279"/>
                </a:ext>
                <a:ext uri="{FF2B5EF4-FFF2-40B4-BE49-F238E27FC236}">
                  <a16:creationId xmlns:a16="http://schemas.microsoft.com/office/drawing/2014/main" id="{00000000-0008-0000-0A00-00003F2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87</xdr:row>
          <xdr:rowOff>0</xdr:rowOff>
        </xdr:from>
        <xdr:to>
          <xdr:col>11</xdr:col>
          <xdr:colOff>129540</xdr:colOff>
          <xdr:row>88</xdr:row>
          <xdr:rowOff>45720</xdr:rowOff>
        </xdr:to>
        <xdr:sp macro="" textlink="">
          <xdr:nvSpPr>
            <xdr:cNvPr id="9280" name="Control 64" hidden="1">
              <a:extLst>
                <a:ext uri="{63B3BB69-23CF-44E3-9099-C40C66FF867C}">
                  <a14:compatExt spid="_x0000_s9280"/>
                </a:ext>
                <a:ext uri="{FF2B5EF4-FFF2-40B4-BE49-F238E27FC236}">
                  <a16:creationId xmlns:a16="http://schemas.microsoft.com/office/drawing/2014/main" id="{00000000-0008-0000-0A00-0000402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87</xdr:row>
          <xdr:rowOff>0</xdr:rowOff>
        </xdr:from>
        <xdr:to>
          <xdr:col>11</xdr:col>
          <xdr:colOff>129540</xdr:colOff>
          <xdr:row>88</xdr:row>
          <xdr:rowOff>45720</xdr:rowOff>
        </xdr:to>
        <xdr:sp macro="" textlink="">
          <xdr:nvSpPr>
            <xdr:cNvPr id="9281" name="Control 65" hidden="1">
              <a:extLst>
                <a:ext uri="{63B3BB69-23CF-44E3-9099-C40C66FF867C}">
                  <a14:compatExt spid="_x0000_s9281"/>
                </a:ext>
                <a:ext uri="{FF2B5EF4-FFF2-40B4-BE49-F238E27FC236}">
                  <a16:creationId xmlns:a16="http://schemas.microsoft.com/office/drawing/2014/main" id="{00000000-0008-0000-0A00-0000412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1.xml.rels><?xml version="1.0" encoding="UTF-8" standalone="yes"?>
<Relationships xmlns="http://schemas.openxmlformats.org/package/2006/relationships"><Relationship Id="rId26" Type="http://schemas.openxmlformats.org/officeDocument/2006/relationships/control" Target="../activeX/activeX21.xml"/><Relationship Id="rId21" Type="http://schemas.openxmlformats.org/officeDocument/2006/relationships/control" Target="../activeX/activeX16.xml"/><Relationship Id="rId42" Type="http://schemas.openxmlformats.org/officeDocument/2006/relationships/control" Target="../activeX/activeX37.xml"/><Relationship Id="rId47" Type="http://schemas.openxmlformats.org/officeDocument/2006/relationships/control" Target="../activeX/activeX42.xml"/><Relationship Id="rId63" Type="http://schemas.openxmlformats.org/officeDocument/2006/relationships/control" Target="../activeX/activeX58.xml"/><Relationship Id="rId68" Type="http://schemas.openxmlformats.org/officeDocument/2006/relationships/control" Target="../activeX/activeX63.xml"/><Relationship Id="rId7" Type="http://schemas.openxmlformats.org/officeDocument/2006/relationships/control" Target="../activeX/activeX2.xml"/><Relationship Id="rId2" Type="http://schemas.openxmlformats.org/officeDocument/2006/relationships/printerSettings" Target="../printerSettings/printerSettings21.bin"/><Relationship Id="rId16" Type="http://schemas.openxmlformats.org/officeDocument/2006/relationships/control" Target="../activeX/activeX11.xml"/><Relationship Id="rId29" Type="http://schemas.openxmlformats.org/officeDocument/2006/relationships/control" Target="../activeX/activeX24.xml"/><Relationship Id="rId11" Type="http://schemas.openxmlformats.org/officeDocument/2006/relationships/control" Target="../activeX/activeX6.xml"/><Relationship Id="rId24" Type="http://schemas.openxmlformats.org/officeDocument/2006/relationships/control" Target="../activeX/activeX19.xml"/><Relationship Id="rId32" Type="http://schemas.openxmlformats.org/officeDocument/2006/relationships/control" Target="../activeX/activeX27.xml"/><Relationship Id="rId37" Type="http://schemas.openxmlformats.org/officeDocument/2006/relationships/control" Target="../activeX/activeX32.xml"/><Relationship Id="rId40" Type="http://schemas.openxmlformats.org/officeDocument/2006/relationships/control" Target="../activeX/activeX35.xml"/><Relationship Id="rId45" Type="http://schemas.openxmlformats.org/officeDocument/2006/relationships/control" Target="../activeX/activeX40.xml"/><Relationship Id="rId53" Type="http://schemas.openxmlformats.org/officeDocument/2006/relationships/control" Target="../activeX/activeX48.xml"/><Relationship Id="rId58" Type="http://schemas.openxmlformats.org/officeDocument/2006/relationships/control" Target="../activeX/activeX53.xml"/><Relationship Id="rId66" Type="http://schemas.openxmlformats.org/officeDocument/2006/relationships/control" Target="../activeX/activeX61.xml"/><Relationship Id="rId5" Type="http://schemas.openxmlformats.org/officeDocument/2006/relationships/control" Target="../activeX/activeX1.xml"/><Relationship Id="rId61" Type="http://schemas.openxmlformats.org/officeDocument/2006/relationships/control" Target="../activeX/activeX56.xml"/><Relationship Id="rId19" Type="http://schemas.openxmlformats.org/officeDocument/2006/relationships/control" Target="../activeX/activeX14.xml"/><Relationship Id="rId14" Type="http://schemas.openxmlformats.org/officeDocument/2006/relationships/control" Target="../activeX/activeX9.xml"/><Relationship Id="rId22" Type="http://schemas.openxmlformats.org/officeDocument/2006/relationships/control" Target="../activeX/activeX17.xml"/><Relationship Id="rId27" Type="http://schemas.openxmlformats.org/officeDocument/2006/relationships/control" Target="../activeX/activeX22.xml"/><Relationship Id="rId30" Type="http://schemas.openxmlformats.org/officeDocument/2006/relationships/control" Target="../activeX/activeX25.xml"/><Relationship Id="rId35" Type="http://schemas.openxmlformats.org/officeDocument/2006/relationships/control" Target="../activeX/activeX30.xml"/><Relationship Id="rId43" Type="http://schemas.openxmlformats.org/officeDocument/2006/relationships/control" Target="../activeX/activeX38.xml"/><Relationship Id="rId48" Type="http://schemas.openxmlformats.org/officeDocument/2006/relationships/control" Target="../activeX/activeX43.xml"/><Relationship Id="rId56" Type="http://schemas.openxmlformats.org/officeDocument/2006/relationships/control" Target="../activeX/activeX51.xml"/><Relationship Id="rId64" Type="http://schemas.openxmlformats.org/officeDocument/2006/relationships/control" Target="../activeX/activeX59.xml"/><Relationship Id="rId69" Type="http://schemas.openxmlformats.org/officeDocument/2006/relationships/control" Target="../activeX/activeX64.xml"/><Relationship Id="rId8" Type="http://schemas.openxmlformats.org/officeDocument/2006/relationships/control" Target="../activeX/activeX3.xml"/><Relationship Id="rId51" Type="http://schemas.openxmlformats.org/officeDocument/2006/relationships/control" Target="../activeX/activeX46.xml"/><Relationship Id="rId3" Type="http://schemas.openxmlformats.org/officeDocument/2006/relationships/drawing" Target="../drawings/drawing3.xml"/><Relationship Id="rId12" Type="http://schemas.openxmlformats.org/officeDocument/2006/relationships/control" Target="../activeX/activeX7.xml"/><Relationship Id="rId17" Type="http://schemas.openxmlformats.org/officeDocument/2006/relationships/control" Target="../activeX/activeX12.xml"/><Relationship Id="rId25" Type="http://schemas.openxmlformats.org/officeDocument/2006/relationships/control" Target="../activeX/activeX20.xml"/><Relationship Id="rId33" Type="http://schemas.openxmlformats.org/officeDocument/2006/relationships/control" Target="../activeX/activeX28.xml"/><Relationship Id="rId38" Type="http://schemas.openxmlformats.org/officeDocument/2006/relationships/control" Target="../activeX/activeX33.xml"/><Relationship Id="rId46" Type="http://schemas.openxmlformats.org/officeDocument/2006/relationships/control" Target="../activeX/activeX41.xml"/><Relationship Id="rId59" Type="http://schemas.openxmlformats.org/officeDocument/2006/relationships/control" Target="../activeX/activeX54.xml"/><Relationship Id="rId67" Type="http://schemas.openxmlformats.org/officeDocument/2006/relationships/control" Target="../activeX/activeX62.xml"/><Relationship Id="rId20" Type="http://schemas.openxmlformats.org/officeDocument/2006/relationships/control" Target="../activeX/activeX15.xml"/><Relationship Id="rId41" Type="http://schemas.openxmlformats.org/officeDocument/2006/relationships/control" Target="../activeX/activeX36.xml"/><Relationship Id="rId54" Type="http://schemas.openxmlformats.org/officeDocument/2006/relationships/control" Target="../activeX/activeX49.xml"/><Relationship Id="rId62" Type="http://schemas.openxmlformats.org/officeDocument/2006/relationships/control" Target="../activeX/activeX57.xml"/><Relationship Id="rId70" Type="http://schemas.openxmlformats.org/officeDocument/2006/relationships/control" Target="../activeX/activeX65.xml"/><Relationship Id="rId1" Type="http://schemas.openxmlformats.org/officeDocument/2006/relationships/printerSettings" Target="../printerSettings/printerSettings20.bin"/><Relationship Id="rId6" Type="http://schemas.openxmlformats.org/officeDocument/2006/relationships/image" Target="../media/image1.emf"/><Relationship Id="rId15" Type="http://schemas.openxmlformats.org/officeDocument/2006/relationships/control" Target="../activeX/activeX10.xml"/><Relationship Id="rId23" Type="http://schemas.openxmlformats.org/officeDocument/2006/relationships/control" Target="../activeX/activeX18.xml"/><Relationship Id="rId28" Type="http://schemas.openxmlformats.org/officeDocument/2006/relationships/control" Target="../activeX/activeX23.xml"/><Relationship Id="rId36" Type="http://schemas.openxmlformats.org/officeDocument/2006/relationships/control" Target="../activeX/activeX31.xml"/><Relationship Id="rId49" Type="http://schemas.openxmlformats.org/officeDocument/2006/relationships/control" Target="../activeX/activeX44.xml"/><Relationship Id="rId57" Type="http://schemas.openxmlformats.org/officeDocument/2006/relationships/control" Target="../activeX/activeX52.xml"/><Relationship Id="rId10" Type="http://schemas.openxmlformats.org/officeDocument/2006/relationships/control" Target="../activeX/activeX5.xml"/><Relationship Id="rId31" Type="http://schemas.openxmlformats.org/officeDocument/2006/relationships/control" Target="../activeX/activeX26.xml"/><Relationship Id="rId44" Type="http://schemas.openxmlformats.org/officeDocument/2006/relationships/control" Target="../activeX/activeX39.xml"/><Relationship Id="rId52" Type="http://schemas.openxmlformats.org/officeDocument/2006/relationships/control" Target="../activeX/activeX47.xml"/><Relationship Id="rId60" Type="http://schemas.openxmlformats.org/officeDocument/2006/relationships/control" Target="../activeX/activeX55.xml"/><Relationship Id="rId65" Type="http://schemas.openxmlformats.org/officeDocument/2006/relationships/control" Target="../activeX/activeX60.xml"/><Relationship Id="rId4" Type="http://schemas.openxmlformats.org/officeDocument/2006/relationships/vmlDrawing" Target="../drawings/vmlDrawing4.vml"/><Relationship Id="rId9" Type="http://schemas.openxmlformats.org/officeDocument/2006/relationships/control" Target="../activeX/activeX4.xml"/><Relationship Id="rId13" Type="http://schemas.openxmlformats.org/officeDocument/2006/relationships/control" Target="../activeX/activeX8.xml"/><Relationship Id="rId18" Type="http://schemas.openxmlformats.org/officeDocument/2006/relationships/control" Target="../activeX/activeX13.xml"/><Relationship Id="rId39" Type="http://schemas.openxmlformats.org/officeDocument/2006/relationships/control" Target="../activeX/activeX34.xml"/><Relationship Id="rId34" Type="http://schemas.openxmlformats.org/officeDocument/2006/relationships/control" Target="../activeX/activeX29.xml"/><Relationship Id="rId50" Type="http://schemas.openxmlformats.org/officeDocument/2006/relationships/control" Target="../activeX/activeX45.xml"/><Relationship Id="rId55" Type="http://schemas.openxmlformats.org/officeDocument/2006/relationships/control" Target="../activeX/activeX50.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4" Type="http://schemas.openxmlformats.org/officeDocument/2006/relationships/comments" Target="../comments4.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8"/>
  <sheetViews>
    <sheetView workbookViewId="0">
      <selection activeCell="A37" sqref="A37"/>
    </sheetView>
  </sheetViews>
  <sheetFormatPr baseColWidth="10" defaultColWidth="11.44140625" defaultRowHeight="14.4" x14ac:dyDescent="0.3"/>
  <cols>
    <col min="1" max="16384" width="11.44140625" style="10"/>
  </cols>
  <sheetData>
    <row r="1" spans="1:43" s="125" customFormat="1" ht="43.2" x14ac:dyDescent="0.3">
      <c r="A1" s="124" t="s">
        <v>1048</v>
      </c>
      <c r="B1" s="124" t="s">
        <v>1047</v>
      </c>
      <c r="C1" s="125" t="s">
        <v>1049</v>
      </c>
      <c r="D1" s="125" t="s">
        <v>1142</v>
      </c>
      <c r="E1" s="125" t="s">
        <v>1050</v>
      </c>
      <c r="F1" s="125" t="s">
        <v>1051</v>
      </c>
      <c r="G1" s="125" t="s">
        <v>1052</v>
      </c>
      <c r="H1" s="125" t="s">
        <v>1053</v>
      </c>
      <c r="I1" s="125" t="s">
        <v>1054</v>
      </c>
      <c r="J1" s="124" t="s">
        <v>1055</v>
      </c>
      <c r="K1" s="124" t="s">
        <v>1056</v>
      </c>
      <c r="L1" s="124" t="s">
        <v>1057</v>
      </c>
      <c r="M1" s="124" t="s">
        <v>1058</v>
      </c>
      <c r="N1" s="124" t="s">
        <v>1059</v>
      </c>
      <c r="O1" s="124" t="s">
        <v>1060</v>
      </c>
      <c r="P1" s="124" t="s">
        <v>1061</v>
      </c>
      <c r="Q1" s="124" t="s">
        <v>1062</v>
      </c>
      <c r="R1" s="124" t="s">
        <v>1063</v>
      </c>
      <c r="S1" s="124" t="s">
        <v>1088</v>
      </c>
      <c r="T1" s="124" t="s">
        <v>1064</v>
      </c>
      <c r="U1" s="124" t="s">
        <v>1065</v>
      </c>
      <c r="V1" s="124" t="s">
        <v>1066</v>
      </c>
      <c r="W1" s="124" t="s">
        <v>1067</v>
      </c>
      <c r="X1" s="124" t="s">
        <v>1068</v>
      </c>
      <c r="Y1" s="124" t="s">
        <v>1069</v>
      </c>
      <c r="Z1" s="124" t="s">
        <v>1070</v>
      </c>
      <c r="AA1" s="124" t="s">
        <v>1071</v>
      </c>
      <c r="AB1" s="124" t="s">
        <v>1072</v>
      </c>
      <c r="AC1" s="124" t="s">
        <v>1073</v>
      </c>
      <c r="AD1" s="124" t="s">
        <v>1074</v>
      </c>
      <c r="AE1" s="124" t="s">
        <v>1075</v>
      </c>
      <c r="AF1" s="124" t="s">
        <v>1076</v>
      </c>
      <c r="AG1" s="124" t="s">
        <v>1077</v>
      </c>
      <c r="AH1" s="124" t="s">
        <v>1078</v>
      </c>
      <c r="AI1" s="124" t="s">
        <v>1079</v>
      </c>
      <c r="AJ1" s="124" t="s">
        <v>1080</v>
      </c>
      <c r="AK1" s="124" t="s">
        <v>1081</v>
      </c>
      <c r="AL1" s="124" t="s">
        <v>1082</v>
      </c>
      <c r="AM1" s="124" t="s">
        <v>1083</v>
      </c>
      <c r="AN1" s="124" t="s">
        <v>1084</v>
      </c>
      <c r="AO1" s="124" t="s">
        <v>1085</v>
      </c>
      <c r="AP1" s="124" t="s">
        <v>1086</v>
      </c>
      <c r="AQ1" s="124" t="s">
        <v>1087</v>
      </c>
    </row>
    <row r="2" spans="1:43" x14ac:dyDescent="0.3">
      <c r="A2" s="126">
        <f>'1-signature'!F34</f>
        <v>0</v>
      </c>
      <c r="B2" s="127">
        <f>'1-signature'!F35</f>
        <v>0</v>
      </c>
      <c r="C2" s="10" t="e">
        <f>'2-nature_aide'!#REF!</f>
        <v>#REF!</v>
      </c>
      <c r="D2" s="128" t="e">
        <f>'2-nature_aide'!#REF!</f>
        <v>#REF!</v>
      </c>
      <c r="E2" s="10" t="e">
        <f>'2-nature_aide'!#REF!</f>
        <v>#REF!</v>
      </c>
      <c r="F2" s="128" t="e">
        <f>'2-nature_aide'!#REF!</f>
        <v>#REF!</v>
      </c>
      <c r="G2" s="10" t="e">
        <f>'2-nature_aide'!#REF!</f>
        <v>#REF!</v>
      </c>
      <c r="H2" s="129" t="e">
        <f>'2-nature_aide'!#REF!</f>
        <v>#REF!</v>
      </c>
      <c r="I2" s="46" t="e">
        <f>'2-nature_aide'!#REF!</f>
        <v>#REF!</v>
      </c>
      <c r="J2" s="126">
        <f>entreprise!F3</f>
        <v>0</v>
      </c>
      <c r="K2" s="130">
        <f>entreprise!$F5</f>
        <v>0</v>
      </c>
      <c r="L2" s="130">
        <f>entreprise!$F8</f>
        <v>0</v>
      </c>
      <c r="M2" s="130">
        <f>entreprise!$F10</f>
        <v>0</v>
      </c>
      <c r="N2" s="130">
        <f>entreprise!$F12</f>
        <v>0</v>
      </c>
      <c r="O2" s="127">
        <f>entreprise!$F14</f>
        <v>0</v>
      </c>
      <c r="P2" s="130">
        <f>entreprise!$F16</f>
        <v>0</v>
      </c>
      <c r="Q2" s="130">
        <f>entreprise!$F19</f>
        <v>0</v>
      </c>
      <c r="R2" s="130">
        <f>entreprise!$F20</f>
        <v>0</v>
      </c>
      <c r="S2" s="130">
        <f>entreprise!$F21</f>
        <v>0</v>
      </c>
      <c r="T2" s="130">
        <f>entreprise!$F22</f>
        <v>0</v>
      </c>
      <c r="U2" s="130">
        <f>entreprise!$F24</f>
        <v>0</v>
      </c>
      <c r="V2" s="130">
        <f>entreprise!$F25</f>
        <v>0</v>
      </c>
      <c r="W2" s="130">
        <f>entreprise!$F26</f>
        <v>0</v>
      </c>
      <c r="X2" s="130">
        <f>entreprise!$F27</f>
        <v>0</v>
      </c>
      <c r="Y2" s="130">
        <f>entreprise!$F28</f>
        <v>0</v>
      </c>
      <c r="Z2" s="130">
        <f>entreprise!$F30</f>
        <v>0</v>
      </c>
      <c r="AA2" s="130">
        <f>entreprise!$F31</f>
        <v>0</v>
      </c>
      <c r="AB2" s="130">
        <f>entreprise!$F33</f>
        <v>0</v>
      </c>
      <c r="AC2" s="130">
        <f>entreprise!$F38</f>
        <v>0</v>
      </c>
      <c r="AD2" s="130">
        <f>entreprise!$F40</f>
        <v>0</v>
      </c>
      <c r="AE2" s="130">
        <f>entreprise!$F42</f>
        <v>0</v>
      </c>
      <c r="AF2" s="130">
        <f>entreprise!$F44</f>
        <v>0</v>
      </c>
      <c r="AG2" s="130">
        <f>entreprise!$F46</f>
        <v>0</v>
      </c>
      <c r="AH2" s="130" t="e">
        <f>entreprise!#REF!</f>
        <v>#REF!</v>
      </c>
      <c r="AI2" s="130" t="e">
        <f>entreprise!#REF!</f>
        <v>#REF!</v>
      </c>
      <c r="AJ2" s="130" t="e">
        <f>entreprise!#REF!</f>
        <v>#REF!</v>
      </c>
      <c r="AK2" s="130" t="e">
        <f>entreprise!#REF!</f>
        <v>#REF!</v>
      </c>
      <c r="AL2" s="130" t="e">
        <f>entreprise!#REF!</f>
        <v>#REF!</v>
      </c>
      <c r="AM2" s="130" t="e">
        <f>entreprise!#REF!</f>
        <v>#REF!</v>
      </c>
      <c r="AN2" s="130" t="e">
        <f>entreprise!#REF!</f>
        <v>#REF!</v>
      </c>
      <c r="AO2" s="130" t="e">
        <f>entreprise!#REF!</f>
        <v>#REF!</v>
      </c>
      <c r="AP2" s="130" t="e">
        <f>entreprise!#REF!</f>
        <v>#REF!</v>
      </c>
      <c r="AQ2" s="130" t="e">
        <f>entreprise!#REF!</f>
        <v>#REF!</v>
      </c>
    </row>
    <row r="8" spans="1:43" ht="14.25" customHeight="1" x14ac:dyDescent="0.3"/>
  </sheetData>
  <sheetProtection password="EA57" sheet="1" objects="1" scenarios="1"/>
  <customSheetViews>
    <customSheetView guid="{AE41DE6F-95E5-46AF-A2EB-15E2780C478F}" state="hidden">
      <selection activeCell="A37" sqref="A37"/>
      <pageMargins left="0.7" right="0.7" top="0.75" bottom="0.75" header="0.3" footer="0.3"/>
    </customSheetView>
  </customSheetView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D173"/>
  <sheetViews>
    <sheetView topLeftCell="A40" workbookViewId="0">
      <selection activeCell="D34" sqref="D34"/>
    </sheetView>
  </sheetViews>
  <sheetFormatPr baseColWidth="10" defaultRowHeight="14.4" x14ac:dyDescent="0.3"/>
  <cols>
    <col min="1" max="1" width="3.5546875" style="10" customWidth="1"/>
    <col min="2" max="4" width="42.88671875" style="10" customWidth="1"/>
    <col min="5" max="5" width="23" style="10" customWidth="1"/>
    <col min="6" max="6" width="10.21875" style="10" customWidth="1"/>
    <col min="7" max="7" width="16.109375" style="10" customWidth="1"/>
    <col min="8" max="9" width="9.44140625" style="10" customWidth="1"/>
    <col min="10" max="10" width="1.44140625" style="10" customWidth="1"/>
    <col min="11" max="11" width="20.33203125" style="10" customWidth="1"/>
    <col min="12" max="12" width="18.33203125" style="10" customWidth="1"/>
    <col min="13" max="13" width="15" style="10" customWidth="1"/>
    <col min="14" max="14" width="13.21875" style="10" customWidth="1"/>
    <col min="15" max="24" width="7.109375" style="10" customWidth="1"/>
    <col min="25" max="16384" width="11.5546875" style="10"/>
  </cols>
  <sheetData>
    <row r="1" spans="1:27" x14ac:dyDescent="0.3">
      <c r="A1" s="7" t="str">
        <f>IF(OR('2-nature_aide'!$A$9='2-nature_aide'!$F$131,'2-nature_aide'!$A$10='2-nature_aide'!$F$131,'2-nature_aide'!$A$11='2-nature_aide'!$F$131,'2-nature_aide'!$A$12='2-nature_aide'!$F$131),"INVESTISSEMENTS pour lesquels vous sollicitez une aide (aide à l'investissement et/ou aide à l'installation et/ou aide pour des moyens de protection)","")</f>
        <v/>
      </c>
      <c r="B1" s="36"/>
      <c r="C1" s="36"/>
      <c r="D1" s="36"/>
      <c r="E1" s="36"/>
      <c r="F1" s="36"/>
      <c r="G1" s="36"/>
      <c r="H1" s="36"/>
      <c r="I1" s="36"/>
      <c r="J1" s="134"/>
      <c r="L1" s="99" t="s">
        <v>880</v>
      </c>
      <c r="M1" s="99"/>
      <c r="N1" s="99"/>
      <c r="O1" s="99"/>
      <c r="P1" s="99"/>
      <c r="Q1" s="99"/>
      <c r="R1" s="99"/>
      <c r="S1" s="99"/>
      <c r="T1" s="99"/>
      <c r="U1" s="99"/>
      <c r="V1" s="99"/>
      <c r="W1" s="99"/>
      <c r="X1" s="99"/>
      <c r="Y1" s="99"/>
      <c r="Z1" s="171"/>
      <c r="AA1" s="171"/>
    </row>
    <row r="2" spans="1:27" ht="6" customHeight="1" x14ac:dyDescent="0.3">
      <c r="A2" s="14"/>
      <c r="B2" s="12"/>
      <c r="C2" s="12"/>
      <c r="D2" s="12"/>
      <c r="E2" s="12"/>
      <c r="F2" s="12"/>
      <c r="G2" s="12"/>
      <c r="H2" s="12"/>
      <c r="I2" s="12"/>
      <c r="J2" s="38"/>
      <c r="L2" s="99"/>
      <c r="M2" s="99"/>
      <c r="N2" s="99"/>
      <c r="O2" s="99"/>
      <c r="P2" s="99"/>
      <c r="Q2" s="99"/>
      <c r="R2" s="99"/>
      <c r="S2" s="99"/>
      <c r="T2" s="99"/>
      <c r="U2" s="99"/>
      <c r="V2" s="99"/>
      <c r="W2" s="99"/>
      <c r="X2" s="99"/>
      <c r="Y2" s="99"/>
      <c r="Z2" s="171"/>
      <c r="AA2" s="171"/>
    </row>
    <row r="3" spans="1:27" x14ac:dyDescent="0.3">
      <c r="A3" s="40" t="str">
        <f>IF($A$1="","Vous ne devez pas remplir cette rubrique. L'aide à la conversion bio est forfaitaire et ne nécessite pas de détails sur des investissements.","")</f>
        <v>Vous ne devez pas remplir cette rubrique. L'aide à la conversion bio est forfaitaire et ne nécessite pas de détails sur des investissements.</v>
      </c>
      <c r="B3" s="12"/>
      <c r="C3" s="12"/>
      <c r="D3" s="12"/>
      <c r="E3" s="12"/>
      <c r="F3" s="12"/>
      <c r="G3" s="12"/>
      <c r="H3" s="12"/>
      <c r="I3" s="12"/>
      <c r="J3" s="38"/>
      <c r="L3" s="99"/>
      <c r="M3" s="99"/>
      <c r="N3" s="99"/>
      <c r="O3" s="99"/>
      <c r="P3" s="99"/>
      <c r="Q3" s="99"/>
      <c r="R3" s="99"/>
      <c r="S3" s="99"/>
      <c r="T3" s="99"/>
      <c r="U3" s="99"/>
      <c r="V3" s="99"/>
      <c r="W3" s="99"/>
      <c r="X3" s="99"/>
      <c r="Y3" s="99"/>
      <c r="Z3" s="171"/>
      <c r="AA3" s="171"/>
    </row>
    <row r="4" spans="1:27" ht="3" customHeight="1" x14ac:dyDescent="0.3">
      <c r="A4" s="14"/>
      <c r="B4" s="12"/>
      <c r="C4" s="12"/>
      <c r="D4" s="12"/>
      <c r="E4" s="12"/>
      <c r="F4" s="12"/>
      <c r="G4" s="12"/>
      <c r="H4" s="12"/>
      <c r="I4" s="12"/>
      <c r="J4" s="38"/>
      <c r="L4" s="99"/>
      <c r="M4" s="99"/>
      <c r="N4" s="99"/>
      <c r="O4" s="99"/>
      <c r="P4" s="99"/>
      <c r="Q4" s="99"/>
      <c r="R4" s="99"/>
      <c r="S4" s="99"/>
      <c r="T4" s="99"/>
      <c r="U4" s="99"/>
      <c r="V4" s="99"/>
      <c r="W4" s="99"/>
      <c r="X4" s="99"/>
      <c r="Y4" s="99"/>
      <c r="Z4" s="171"/>
      <c r="AA4" s="171"/>
    </row>
    <row r="5" spans="1:27" ht="4.2" hidden="1" customHeight="1" x14ac:dyDescent="0.3">
      <c r="A5" s="14"/>
      <c r="B5" s="12"/>
      <c r="C5" s="12"/>
      <c r="D5" s="12"/>
      <c r="E5" s="12"/>
      <c r="F5" s="12"/>
      <c r="G5" s="12"/>
      <c r="H5" s="12"/>
      <c r="I5" s="12"/>
      <c r="J5" s="38"/>
      <c r="L5" s="99"/>
      <c r="M5" s="99"/>
      <c r="N5" s="99"/>
      <c r="O5" s="99"/>
      <c r="P5" s="99"/>
      <c r="Q5" s="99"/>
      <c r="R5" s="99"/>
      <c r="S5" s="99"/>
      <c r="T5" s="99"/>
      <c r="U5" s="99"/>
      <c r="V5" s="99"/>
      <c r="W5" s="99"/>
      <c r="X5" s="99"/>
      <c r="Y5" s="99"/>
      <c r="Z5" s="171"/>
      <c r="AA5" s="171"/>
    </row>
    <row r="6" spans="1:27" ht="64.8" customHeight="1" x14ac:dyDescent="0.3">
      <c r="A6" s="14"/>
      <c r="B6" s="207" t="s">
        <v>1222</v>
      </c>
      <c r="C6" s="207" t="s">
        <v>1223</v>
      </c>
      <c r="D6" s="208" t="s">
        <v>1224</v>
      </c>
      <c r="E6" s="209" t="s">
        <v>1225</v>
      </c>
      <c r="F6" s="210" t="s">
        <v>1226</v>
      </c>
      <c r="G6" s="211" t="s">
        <v>1126</v>
      </c>
      <c r="H6" s="211" t="s">
        <v>1220</v>
      </c>
      <c r="I6" s="210" t="s">
        <v>1158</v>
      </c>
      <c r="J6" s="38"/>
      <c r="L6" s="242" t="s">
        <v>1227</v>
      </c>
      <c r="M6" s="242" t="s">
        <v>1228</v>
      </c>
      <c r="N6" s="242" t="s">
        <v>1229</v>
      </c>
      <c r="O6" s="236" t="s">
        <v>570</v>
      </c>
      <c r="P6" s="99"/>
      <c r="Q6" s="99" t="s">
        <v>1146</v>
      </c>
      <c r="R6" s="99" t="s">
        <v>1108</v>
      </c>
      <c r="S6" s="99" t="s">
        <v>1109</v>
      </c>
      <c r="T6" s="99"/>
      <c r="U6" s="99"/>
      <c r="V6" s="242" t="s">
        <v>1230</v>
      </c>
      <c r="W6" s="242" t="s">
        <v>1231</v>
      </c>
      <c r="X6" s="242" t="s">
        <v>1232</v>
      </c>
      <c r="Y6" s="242" t="s">
        <v>1233</v>
      </c>
      <c r="Z6" s="171"/>
      <c r="AA6" s="171"/>
    </row>
    <row r="7" spans="1:27" ht="15" customHeight="1" x14ac:dyDescent="0.3">
      <c r="A7" s="133">
        <v>1</v>
      </c>
      <c r="B7" s="238"/>
      <c r="C7" s="238"/>
      <c r="D7" s="238"/>
      <c r="E7" s="237"/>
      <c r="F7" s="113"/>
      <c r="G7" s="114"/>
      <c r="H7" s="115"/>
      <c r="I7" s="116"/>
      <c r="J7" s="38"/>
      <c r="K7" s="31" t="str">
        <f>IF(AND(COUNTBLANK(B7:I7)&gt;0,COUNTBLANK(B7:I7)&lt;8),"Données incomplètes","")</f>
        <v/>
      </c>
      <c r="L7" s="212" t="str">
        <f t="shared" ref="L7:L26" si="0">IF(AND($A$3="",$B7&lt;&gt;"",$C7&lt;&gt;"",$E7=$B$67,OR($B7&lt;&gt;$F$57,$C7&lt;&gt;$C$141)),1,"")</f>
        <v/>
      </c>
      <c r="M7" s="212" t="str">
        <f t="shared" ref="M7:M26" si="1">IF(AND($A$3="",$C7&lt;&gt;"",$E7=$B$69,AND($C7&lt;&gt;$C$152,$C7&lt;&gt;$C$153,$C7&lt;&gt;$C$154,$C7&lt;&gt;$C$155,$C7&lt;&gt;$C$156,$C7&lt;&gt;$C$157)),1,"")</f>
        <v/>
      </c>
      <c r="N7" s="212" t="str">
        <f t="shared" ref="N7:N26" si="2">IF(AND($A$3="",$B7&lt;&gt;"",$C7&lt;&gt;"",OR($E7=$B$66,$E7=$B$67,$E7=$B$68),OR($C7=$C$152,$C7=$C$153,$C7=$C$154,$C7=$C$155,$C7=$C$156,$C7=$C$157)),1,"")</f>
        <v/>
      </c>
      <c r="O7" s="212" t="str">
        <f>IF(AND($A$1&lt;&gt;"",$B7&lt;&gt;"",$C7&lt;&gt;"",$E7="-"),1,"")</f>
        <v/>
      </c>
      <c r="P7" s="99"/>
      <c r="Q7" s="99" t="str">
        <f t="shared" ref="Q7:Q26" si="3">IF($B7="","",(VLOOKUP($B7,$F$57:$AC$128,21,0)*$G7))</f>
        <v/>
      </c>
      <c r="R7" s="99" t="str">
        <f t="shared" ref="R7:R26" si="4">IF($B7="","",(VLOOKUP($B7,$F$57:$AC$128,22,0)*$G7))</f>
        <v/>
      </c>
      <c r="S7" s="99" t="str">
        <f t="shared" ref="S7:S26" si="5">IF($B7="","",(VLOOKUP($B7,$F$57:$AC$128,23,0)*$G7))</f>
        <v/>
      </c>
      <c r="T7" s="99"/>
      <c r="U7" s="99"/>
      <c r="V7" s="99" t="str">
        <f t="shared" ref="V7:V26" si="6">IF(AND($E7=$B$66,$B$66&lt;&gt;"-",$F7&gt;0),$F7,"")</f>
        <v/>
      </c>
      <c r="W7" s="99" t="str">
        <f t="shared" ref="W7:W26" si="7">IF(AND($E7=$B$67,$B$67&lt;&gt;"-",$F7&gt;0),$F7,"")</f>
        <v/>
      </c>
      <c r="X7" s="99" t="str">
        <f t="shared" ref="X7:X26" si="8">IF(AND($E7=$B$68,$B$68&lt;&gt;"-",$F7&gt;0),$F7,"")</f>
        <v/>
      </c>
      <c r="Y7" s="99" t="str">
        <f t="shared" ref="Y7:Y26" si="9">IF(AND($E7=$B$69,$B$69&lt;&gt;"-",$F7&gt;0),$F7,"")</f>
        <v/>
      </c>
      <c r="Z7" s="171"/>
      <c r="AA7" s="171"/>
    </row>
    <row r="8" spans="1:27" ht="15" customHeight="1" x14ac:dyDescent="0.3">
      <c r="A8" s="133">
        <v>2</v>
      </c>
      <c r="B8" s="238"/>
      <c r="C8" s="238"/>
      <c r="D8" s="238"/>
      <c r="E8" s="237"/>
      <c r="F8" s="113"/>
      <c r="G8" s="114"/>
      <c r="H8" s="115"/>
      <c r="I8" s="116"/>
      <c r="J8" s="38"/>
      <c r="K8" s="31" t="str">
        <f t="shared" ref="K8:K26" si="10">IF(AND(COUNTBLANK(B8:I8)&gt;0,COUNTBLANK(B8:I8)&lt;8),"Données incomplètes","")</f>
        <v/>
      </c>
      <c r="L8" s="212" t="str">
        <f t="shared" si="0"/>
        <v/>
      </c>
      <c r="M8" s="212" t="str">
        <f t="shared" si="1"/>
        <v/>
      </c>
      <c r="N8" s="212" t="str">
        <f t="shared" si="2"/>
        <v/>
      </c>
      <c r="O8" s="212" t="str">
        <f t="shared" ref="O8:O26" si="11">IF(AND($A$1&lt;&gt;"",$B8&lt;&gt;"",$C8&lt;&gt;"",$E8="-"),1,"")</f>
        <v/>
      </c>
      <c r="P8" s="99"/>
      <c r="Q8" s="99" t="str">
        <f t="shared" si="3"/>
        <v/>
      </c>
      <c r="R8" s="99" t="str">
        <f t="shared" si="4"/>
        <v/>
      </c>
      <c r="S8" s="99" t="str">
        <f t="shared" si="5"/>
        <v/>
      </c>
      <c r="T8" s="99"/>
      <c r="U8" s="99"/>
      <c r="V8" s="99" t="str">
        <f t="shared" si="6"/>
        <v/>
      </c>
      <c r="W8" s="99" t="str">
        <f t="shared" si="7"/>
        <v/>
      </c>
      <c r="X8" s="99" t="str">
        <f t="shared" si="8"/>
        <v/>
      </c>
      <c r="Y8" s="99" t="str">
        <f t="shared" si="9"/>
        <v/>
      </c>
      <c r="Z8" s="171"/>
      <c r="AA8" s="171"/>
    </row>
    <row r="9" spans="1:27" ht="15" customHeight="1" x14ac:dyDescent="0.3">
      <c r="A9" s="133">
        <v>3</v>
      </c>
      <c r="B9" s="238"/>
      <c r="C9" s="238"/>
      <c r="D9" s="238"/>
      <c r="E9" s="237"/>
      <c r="F9" s="113"/>
      <c r="G9" s="114"/>
      <c r="H9" s="115"/>
      <c r="I9" s="116"/>
      <c r="J9" s="38"/>
      <c r="K9" s="31" t="str">
        <f t="shared" si="10"/>
        <v/>
      </c>
      <c r="L9" s="212" t="str">
        <f t="shared" si="0"/>
        <v/>
      </c>
      <c r="M9" s="212" t="str">
        <f t="shared" si="1"/>
        <v/>
      </c>
      <c r="N9" s="212" t="str">
        <f t="shared" si="2"/>
        <v/>
      </c>
      <c r="O9" s="212" t="str">
        <f t="shared" si="11"/>
        <v/>
      </c>
      <c r="P9" s="99"/>
      <c r="Q9" s="99" t="str">
        <f t="shared" si="3"/>
        <v/>
      </c>
      <c r="R9" s="99" t="str">
        <f t="shared" si="4"/>
        <v/>
      </c>
      <c r="S9" s="99" t="str">
        <f t="shared" si="5"/>
        <v/>
      </c>
      <c r="T9" s="99"/>
      <c r="U9" s="99"/>
      <c r="V9" s="99" t="str">
        <f t="shared" si="6"/>
        <v/>
      </c>
      <c r="W9" s="99" t="str">
        <f t="shared" si="7"/>
        <v/>
      </c>
      <c r="X9" s="99" t="str">
        <f t="shared" si="8"/>
        <v/>
      </c>
      <c r="Y9" s="99" t="str">
        <f t="shared" si="9"/>
        <v/>
      </c>
      <c r="Z9" s="171"/>
      <c r="AA9" s="171"/>
    </row>
    <row r="10" spans="1:27" ht="15" customHeight="1" x14ac:dyDescent="0.3">
      <c r="A10" s="133">
        <v>4</v>
      </c>
      <c r="B10" s="238"/>
      <c r="C10" s="238"/>
      <c r="D10" s="238"/>
      <c r="E10" s="237"/>
      <c r="F10" s="113"/>
      <c r="G10" s="114"/>
      <c r="H10" s="115"/>
      <c r="I10" s="116"/>
      <c r="J10" s="38"/>
      <c r="K10" s="31" t="str">
        <f t="shared" si="10"/>
        <v/>
      </c>
      <c r="L10" s="212" t="str">
        <f t="shared" si="0"/>
        <v/>
      </c>
      <c r="M10" s="212" t="str">
        <f t="shared" si="1"/>
        <v/>
      </c>
      <c r="N10" s="212" t="str">
        <f t="shared" si="2"/>
        <v/>
      </c>
      <c r="O10" s="212" t="str">
        <f t="shared" si="11"/>
        <v/>
      </c>
      <c r="P10" s="99"/>
      <c r="Q10" s="99" t="str">
        <f t="shared" si="3"/>
        <v/>
      </c>
      <c r="R10" s="99" t="str">
        <f t="shared" si="4"/>
        <v/>
      </c>
      <c r="S10" s="99" t="str">
        <f t="shared" si="5"/>
        <v/>
      </c>
      <c r="T10" s="99"/>
      <c r="U10" s="99"/>
      <c r="V10" s="99" t="str">
        <f t="shared" si="6"/>
        <v/>
      </c>
      <c r="W10" s="99" t="str">
        <f t="shared" si="7"/>
        <v/>
      </c>
      <c r="X10" s="99" t="str">
        <f t="shared" si="8"/>
        <v/>
      </c>
      <c r="Y10" s="99" t="str">
        <f t="shared" si="9"/>
        <v/>
      </c>
      <c r="Z10" s="171"/>
      <c r="AA10" s="171"/>
    </row>
    <row r="11" spans="1:27" ht="15" customHeight="1" x14ac:dyDescent="0.3">
      <c r="A11" s="133">
        <v>5</v>
      </c>
      <c r="B11" s="238"/>
      <c r="C11" s="238"/>
      <c r="D11" s="238"/>
      <c r="E11" s="237"/>
      <c r="F11" s="113"/>
      <c r="G11" s="114"/>
      <c r="H11" s="115"/>
      <c r="I11" s="116"/>
      <c r="J11" s="38"/>
      <c r="K11" s="31" t="str">
        <f t="shared" si="10"/>
        <v/>
      </c>
      <c r="L11" s="212" t="str">
        <f t="shared" si="0"/>
        <v/>
      </c>
      <c r="M11" s="212" t="str">
        <f t="shared" si="1"/>
        <v/>
      </c>
      <c r="N11" s="212" t="str">
        <f t="shared" si="2"/>
        <v/>
      </c>
      <c r="O11" s="212" t="str">
        <f t="shared" si="11"/>
        <v/>
      </c>
      <c r="P11" s="99"/>
      <c r="Q11" s="99" t="str">
        <f t="shared" si="3"/>
        <v/>
      </c>
      <c r="R11" s="99" t="str">
        <f t="shared" si="4"/>
        <v/>
      </c>
      <c r="S11" s="99" t="str">
        <f t="shared" si="5"/>
        <v/>
      </c>
      <c r="T11" s="99"/>
      <c r="U11" s="99"/>
      <c r="V11" s="99" t="str">
        <f t="shared" si="6"/>
        <v/>
      </c>
      <c r="W11" s="99" t="str">
        <f t="shared" si="7"/>
        <v/>
      </c>
      <c r="X11" s="99" t="str">
        <f t="shared" si="8"/>
        <v/>
      </c>
      <c r="Y11" s="99" t="str">
        <f t="shared" si="9"/>
        <v/>
      </c>
      <c r="Z11" s="171"/>
      <c r="AA11" s="171"/>
    </row>
    <row r="12" spans="1:27" ht="15" customHeight="1" x14ac:dyDescent="0.3">
      <c r="A12" s="133">
        <v>6</v>
      </c>
      <c r="B12" s="238"/>
      <c r="C12" s="238"/>
      <c r="D12" s="238"/>
      <c r="E12" s="237"/>
      <c r="F12" s="113"/>
      <c r="G12" s="114"/>
      <c r="H12" s="115"/>
      <c r="I12" s="116"/>
      <c r="J12" s="38"/>
      <c r="K12" s="31" t="str">
        <f t="shared" si="10"/>
        <v/>
      </c>
      <c r="L12" s="212" t="str">
        <f t="shared" si="0"/>
        <v/>
      </c>
      <c r="M12" s="212" t="str">
        <f t="shared" si="1"/>
        <v/>
      </c>
      <c r="N12" s="212" t="str">
        <f t="shared" si="2"/>
        <v/>
      </c>
      <c r="O12" s="212" t="str">
        <f t="shared" si="11"/>
        <v/>
      </c>
      <c r="P12" s="99"/>
      <c r="Q12" s="99" t="str">
        <f t="shared" si="3"/>
        <v/>
      </c>
      <c r="R12" s="99" t="str">
        <f t="shared" si="4"/>
        <v/>
      </c>
      <c r="S12" s="99" t="str">
        <f t="shared" si="5"/>
        <v/>
      </c>
      <c r="T12" s="99"/>
      <c r="U12" s="99"/>
      <c r="V12" s="99" t="str">
        <f t="shared" si="6"/>
        <v/>
      </c>
      <c r="W12" s="99" t="str">
        <f t="shared" si="7"/>
        <v/>
      </c>
      <c r="X12" s="99" t="str">
        <f t="shared" si="8"/>
        <v/>
      </c>
      <c r="Y12" s="99" t="str">
        <f t="shared" si="9"/>
        <v/>
      </c>
      <c r="Z12" s="171"/>
      <c r="AA12" s="171"/>
    </row>
    <row r="13" spans="1:27" ht="15" customHeight="1" x14ac:dyDescent="0.3">
      <c r="A13" s="133">
        <v>7</v>
      </c>
      <c r="B13" s="238"/>
      <c r="C13" s="238"/>
      <c r="D13" s="238"/>
      <c r="E13" s="237"/>
      <c r="F13" s="113"/>
      <c r="G13" s="114"/>
      <c r="H13" s="115"/>
      <c r="I13" s="116"/>
      <c r="J13" s="38"/>
      <c r="K13" s="31" t="str">
        <f t="shared" si="10"/>
        <v/>
      </c>
      <c r="L13" s="212" t="str">
        <f t="shared" si="0"/>
        <v/>
      </c>
      <c r="M13" s="212" t="str">
        <f t="shared" si="1"/>
        <v/>
      </c>
      <c r="N13" s="212" t="str">
        <f t="shared" si="2"/>
        <v/>
      </c>
      <c r="O13" s="212" t="str">
        <f t="shared" si="11"/>
        <v/>
      </c>
      <c r="P13" s="99"/>
      <c r="Q13" s="99" t="str">
        <f t="shared" si="3"/>
        <v/>
      </c>
      <c r="R13" s="99" t="str">
        <f t="shared" si="4"/>
        <v/>
      </c>
      <c r="S13" s="99" t="str">
        <f t="shared" si="5"/>
        <v/>
      </c>
      <c r="T13" s="99"/>
      <c r="U13" s="99"/>
      <c r="V13" s="99" t="str">
        <f t="shared" si="6"/>
        <v/>
      </c>
      <c r="W13" s="99" t="str">
        <f t="shared" si="7"/>
        <v/>
      </c>
      <c r="X13" s="99" t="str">
        <f t="shared" si="8"/>
        <v/>
      </c>
      <c r="Y13" s="99" t="str">
        <f t="shared" si="9"/>
        <v/>
      </c>
      <c r="Z13" s="171"/>
      <c r="AA13" s="171"/>
    </row>
    <row r="14" spans="1:27" ht="15" customHeight="1" x14ac:dyDescent="0.3">
      <c r="A14" s="133">
        <v>8</v>
      </c>
      <c r="B14" s="238"/>
      <c r="C14" s="238"/>
      <c r="D14" s="238"/>
      <c r="E14" s="237"/>
      <c r="F14" s="113"/>
      <c r="G14" s="114"/>
      <c r="H14" s="115"/>
      <c r="I14" s="116"/>
      <c r="J14" s="38"/>
      <c r="K14" s="31" t="str">
        <f t="shared" si="10"/>
        <v/>
      </c>
      <c r="L14" s="212" t="str">
        <f t="shared" si="0"/>
        <v/>
      </c>
      <c r="M14" s="212" t="str">
        <f t="shared" si="1"/>
        <v/>
      </c>
      <c r="N14" s="212" t="str">
        <f t="shared" si="2"/>
        <v/>
      </c>
      <c r="O14" s="212" t="str">
        <f t="shared" si="11"/>
        <v/>
      </c>
      <c r="P14" s="99"/>
      <c r="Q14" s="99" t="str">
        <f t="shared" si="3"/>
        <v/>
      </c>
      <c r="R14" s="99" t="str">
        <f t="shared" si="4"/>
        <v/>
      </c>
      <c r="S14" s="99" t="str">
        <f t="shared" si="5"/>
        <v/>
      </c>
      <c r="T14" s="99"/>
      <c r="U14" s="99"/>
      <c r="V14" s="99" t="str">
        <f t="shared" si="6"/>
        <v/>
      </c>
      <c r="W14" s="99" t="str">
        <f t="shared" si="7"/>
        <v/>
      </c>
      <c r="X14" s="99" t="str">
        <f t="shared" si="8"/>
        <v/>
      </c>
      <c r="Y14" s="99" t="str">
        <f t="shared" si="9"/>
        <v/>
      </c>
      <c r="Z14" s="171"/>
      <c r="AA14" s="171"/>
    </row>
    <row r="15" spans="1:27" ht="15" customHeight="1" x14ac:dyDescent="0.3">
      <c r="A15" s="133">
        <v>9</v>
      </c>
      <c r="B15" s="238"/>
      <c r="C15" s="238"/>
      <c r="D15" s="238"/>
      <c r="E15" s="237"/>
      <c r="F15" s="113"/>
      <c r="G15" s="114"/>
      <c r="H15" s="115"/>
      <c r="I15" s="116"/>
      <c r="J15" s="38"/>
      <c r="K15" s="31" t="str">
        <f t="shared" si="10"/>
        <v/>
      </c>
      <c r="L15" s="212" t="str">
        <f t="shared" si="0"/>
        <v/>
      </c>
      <c r="M15" s="212" t="str">
        <f t="shared" si="1"/>
        <v/>
      </c>
      <c r="N15" s="212" t="str">
        <f t="shared" si="2"/>
        <v/>
      </c>
      <c r="O15" s="212" t="str">
        <f t="shared" si="11"/>
        <v/>
      </c>
      <c r="P15" s="99"/>
      <c r="Q15" s="99" t="str">
        <f t="shared" si="3"/>
        <v/>
      </c>
      <c r="R15" s="99" t="str">
        <f t="shared" si="4"/>
        <v/>
      </c>
      <c r="S15" s="99" t="str">
        <f t="shared" si="5"/>
        <v/>
      </c>
      <c r="T15" s="99"/>
      <c r="U15" s="99"/>
      <c r="V15" s="99" t="str">
        <f t="shared" si="6"/>
        <v/>
      </c>
      <c r="W15" s="99" t="str">
        <f t="shared" si="7"/>
        <v/>
      </c>
      <c r="X15" s="99" t="str">
        <f t="shared" si="8"/>
        <v/>
      </c>
      <c r="Y15" s="99" t="str">
        <f t="shared" si="9"/>
        <v/>
      </c>
      <c r="Z15" s="171"/>
      <c r="AA15" s="171"/>
    </row>
    <row r="16" spans="1:27" ht="15" customHeight="1" x14ac:dyDescent="0.3">
      <c r="A16" s="133">
        <v>10</v>
      </c>
      <c r="B16" s="238"/>
      <c r="C16" s="238"/>
      <c r="D16" s="238"/>
      <c r="E16" s="237"/>
      <c r="F16" s="113"/>
      <c r="G16" s="114"/>
      <c r="H16" s="115"/>
      <c r="I16" s="116"/>
      <c r="J16" s="38"/>
      <c r="K16" s="31" t="str">
        <f t="shared" si="10"/>
        <v/>
      </c>
      <c r="L16" s="212" t="str">
        <f t="shared" si="0"/>
        <v/>
      </c>
      <c r="M16" s="212" t="str">
        <f t="shared" si="1"/>
        <v/>
      </c>
      <c r="N16" s="212" t="str">
        <f t="shared" si="2"/>
        <v/>
      </c>
      <c r="O16" s="212" t="str">
        <f t="shared" si="11"/>
        <v/>
      </c>
      <c r="P16" s="99"/>
      <c r="Q16" s="99" t="str">
        <f t="shared" si="3"/>
        <v/>
      </c>
      <c r="R16" s="99" t="str">
        <f t="shared" si="4"/>
        <v/>
      </c>
      <c r="S16" s="99" t="str">
        <f t="shared" si="5"/>
        <v/>
      </c>
      <c r="T16" s="99"/>
      <c r="U16" s="99"/>
      <c r="V16" s="99" t="str">
        <f t="shared" si="6"/>
        <v/>
      </c>
      <c r="W16" s="99" t="str">
        <f t="shared" si="7"/>
        <v/>
      </c>
      <c r="X16" s="99" t="str">
        <f t="shared" si="8"/>
        <v/>
      </c>
      <c r="Y16" s="99" t="str">
        <f t="shared" si="9"/>
        <v/>
      </c>
      <c r="Z16" s="171"/>
      <c r="AA16" s="171"/>
    </row>
    <row r="17" spans="1:30" ht="15" customHeight="1" x14ac:dyDescent="0.3">
      <c r="A17" s="133">
        <v>11</v>
      </c>
      <c r="B17" s="238"/>
      <c r="C17" s="238"/>
      <c r="D17" s="238"/>
      <c r="E17" s="237"/>
      <c r="F17" s="113"/>
      <c r="G17" s="114"/>
      <c r="H17" s="115"/>
      <c r="I17" s="116"/>
      <c r="J17" s="38"/>
      <c r="K17" s="31" t="str">
        <f t="shared" si="10"/>
        <v/>
      </c>
      <c r="L17" s="212" t="str">
        <f t="shared" si="0"/>
        <v/>
      </c>
      <c r="M17" s="212" t="str">
        <f t="shared" si="1"/>
        <v/>
      </c>
      <c r="N17" s="212" t="str">
        <f t="shared" si="2"/>
        <v/>
      </c>
      <c r="O17" s="212" t="str">
        <f t="shared" si="11"/>
        <v/>
      </c>
      <c r="P17" s="99"/>
      <c r="Q17" s="99" t="str">
        <f t="shared" si="3"/>
        <v/>
      </c>
      <c r="R17" s="99" t="str">
        <f t="shared" si="4"/>
        <v/>
      </c>
      <c r="S17" s="99" t="str">
        <f t="shared" si="5"/>
        <v/>
      </c>
      <c r="T17" s="99"/>
      <c r="U17" s="99"/>
      <c r="V17" s="99" t="str">
        <f t="shared" si="6"/>
        <v/>
      </c>
      <c r="W17" s="99" t="str">
        <f t="shared" si="7"/>
        <v/>
      </c>
      <c r="X17" s="99" t="str">
        <f t="shared" si="8"/>
        <v/>
      </c>
      <c r="Y17" s="99" t="str">
        <f t="shared" si="9"/>
        <v/>
      </c>
      <c r="Z17" s="171"/>
      <c r="AA17" s="171"/>
    </row>
    <row r="18" spans="1:30" ht="15" customHeight="1" x14ac:dyDescent="0.3">
      <c r="A18" s="133">
        <v>12</v>
      </c>
      <c r="B18" s="238"/>
      <c r="C18" s="238"/>
      <c r="D18" s="238"/>
      <c r="E18" s="237"/>
      <c r="F18" s="113"/>
      <c r="G18" s="114"/>
      <c r="H18" s="115"/>
      <c r="I18" s="116"/>
      <c r="J18" s="38"/>
      <c r="K18" s="31" t="str">
        <f t="shared" si="10"/>
        <v/>
      </c>
      <c r="L18" s="212" t="str">
        <f t="shared" si="0"/>
        <v/>
      </c>
      <c r="M18" s="212" t="str">
        <f t="shared" si="1"/>
        <v/>
      </c>
      <c r="N18" s="212" t="str">
        <f t="shared" si="2"/>
        <v/>
      </c>
      <c r="O18" s="212" t="str">
        <f t="shared" si="11"/>
        <v/>
      </c>
      <c r="P18" s="99"/>
      <c r="Q18" s="99" t="str">
        <f t="shared" si="3"/>
        <v/>
      </c>
      <c r="R18" s="99" t="str">
        <f t="shared" si="4"/>
        <v/>
      </c>
      <c r="S18" s="99" t="str">
        <f t="shared" si="5"/>
        <v/>
      </c>
      <c r="T18" s="99"/>
      <c r="U18" s="99"/>
      <c r="V18" s="99" t="str">
        <f t="shared" si="6"/>
        <v/>
      </c>
      <c r="W18" s="99" t="str">
        <f t="shared" si="7"/>
        <v/>
      </c>
      <c r="X18" s="99" t="str">
        <f t="shared" si="8"/>
        <v/>
      </c>
      <c r="Y18" s="99" t="str">
        <f t="shared" si="9"/>
        <v/>
      </c>
      <c r="Z18" s="171"/>
      <c r="AA18" s="171"/>
    </row>
    <row r="19" spans="1:30" ht="15" customHeight="1" x14ac:dyDescent="0.3">
      <c r="A19" s="133">
        <v>13</v>
      </c>
      <c r="B19" s="238"/>
      <c r="C19" s="238"/>
      <c r="D19" s="238"/>
      <c r="E19" s="237"/>
      <c r="F19" s="113"/>
      <c r="G19" s="114"/>
      <c r="H19" s="115"/>
      <c r="I19" s="116"/>
      <c r="J19" s="38"/>
      <c r="K19" s="31" t="str">
        <f t="shared" si="10"/>
        <v/>
      </c>
      <c r="L19" s="212" t="str">
        <f t="shared" si="0"/>
        <v/>
      </c>
      <c r="M19" s="212" t="str">
        <f t="shared" si="1"/>
        <v/>
      </c>
      <c r="N19" s="212" t="str">
        <f t="shared" si="2"/>
        <v/>
      </c>
      <c r="O19" s="212" t="str">
        <f t="shared" si="11"/>
        <v/>
      </c>
      <c r="P19" s="99"/>
      <c r="Q19" s="99" t="str">
        <f t="shared" si="3"/>
        <v/>
      </c>
      <c r="R19" s="99" t="str">
        <f t="shared" si="4"/>
        <v/>
      </c>
      <c r="S19" s="99" t="str">
        <f t="shared" si="5"/>
        <v/>
      </c>
      <c r="T19" s="99"/>
      <c r="U19" s="99"/>
      <c r="V19" s="99" t="str">
        <f t="shared" si="6"/>
        <v/>
      </c>
      <c r="W19" s="99" t="str">
        <f t="shared" si="7"/>
        <v/>
      </c>
      <c r="X19" s="99" t="str">
        <f t="shared" si="8"/>
        <v/>
      </c>
      <c r="Y19" s="99" t="str">
        <f t="shared" si="9"/>
        <v/>
      </c>
      <c r="Z19" s="171"/>
      <c r="AA19" s="171"/>
    </row>
    <row r="20" spans="1:30" ht="15" customHeight="1" x14ac:dyDescent="0.3">
      <c r="A20" s="133">
        <v>14</v>
      </c>
      <c r="B20" s="238"/>
      <c r="C20" s="238"/>
      <c r="D20" s="238"/>
      <c r="E20" s="237"/>
      <c r="F20" s="113"/>
      <c r="G20" s="114"/>
      <c r="H20" s="115"/>
      <c r="I20" s="116"/>
      <c r="J20" s="38"/>
      <c r="K20" s="31" t="str">
        <f t="shared" si="10"/>
        <v/>
      </c>
      <c r="L20" s="212" t="str">
        <f t="shared" si="0"/>
        <v/>
      </c>
      <c r="M20" s="212" t="str">
        <f t="shared" si="1"/>
        <v/>
      </c>
      <c r="N20" s="212" t="str">
        <f t="shared" si="2"/>
        <v/>
      </c>
      <c r="O20" s="212" t="str">
        <f t="shared" si="11"/>
        <v/>
      </c>
      <c r="P20" s="99"/>
      <c r="Q20" s="99" t="str">
        <f t="shared" si="3"/>
        <v/>
      </c>
      <c r="R20" s="99" t="str">
        <f t="shared" si="4"/>
        <v/>
      </c>
      <c r="S20" s="99" t="str">
        <f t="shared" si="5"/>
        <v/>
      </c>
      <c r="T20" s="99"/>
      <c r="U20" s="99"/>
      <c r="V20" s="99" t="str">
        <f t="shared" si="6"/>
        <v/>
      </c>
      <c r="W20" s="99" t="str">
        <f t="shared" si="7"/>
        <v/>
      </c>
      <c r="X20" s="99" t="str">
        <f t="shared" si="8"/>
        <v/>
      </c>
      <c r="Y20" s="99" t="str">
        <f t="shared" si="9"/>
        <v/>
      </c>
      <c r="Z20" s="171"/>
      <c r="AA20" s="171"/>
    </row>
    <row r="21" spans="1:30" ht="15" customHeight="1" x14ac:dyDescent="0.3">
      <c r="A21" s="133">
        <v>15</v>
      </c>
      <c r="B21" s="238"/>
      <c r="C21" s="238"/>
      <c r="D21" s="238"/>
      <c r="E21" s="237"/>
      <c r="F21" s="113"/>
      <c r="G21" s="114"/>
      <c r="H21" s="115"/>
      <c r="I21" s="116"/>
      <c r="J21" s="38"/>
      <c r="K21" s="31" t="str">
        <f t="shared" si="10"/>
        <v/>
      </c>
      <c r="L21" s="212" t="str">
        <f t="shared" si="0"/>
        <v/>
      </c>
      <c r="M21" s="212" t="str">
        <f t="shared" si="1"/>
        <v/>
      </c>
      <c r="N21" s="212" t="str">
        <f t="shared" si="2"/>
        <v/>
      </c>
      <c r="O21" s="212" t="str">
        <f t="shared" si="11"/>
        <v/>
      </c>
      <c r="P21" s="99"/>
      <c r="Q21" s="99" t="str">
        <f t="shared" si="3"/>
        <v/>
      </c>
      <c r="R21" s="99" t="str">
        <f t="shared" si="4"/>
        <v/>
      </c>
      <c r="S21" s="99" t="str">
        <f t="shared" si="5"/>
        <v/>
      </c>
      <c r="T21" s="99"/>
      <c r="U21" s="99"/>
      <c r="V21" s="99" t="str">
        <f t="shared" si="6"/>
        <v/>
      </c>
      <c r="W21" s="99" t="str">
        <f t="shared" si="7"/>
        <v/>
      </c>
      <c r="X21" s="99" t="str">
        <f t="shared" si="8"/>
        <v/>
      </c>
      <c r="Y21" s="99" t="str">
        <f t="shared" si="9"/>
        <v/>
      </c>
      <c r="Z21" s="171"/>
      <c r="AA21" s="171"/>
    </row>
    <row r="22" spans="1:30" ht="15" customHeight="1" x14ac:dyDescent="0.3">
      <c r="A22" s="133">
        <v>16</v>
      </c>
      <c r="B22" s="238"/>
      <c r="C22" s="238"/>
      <c r="D22" s="238"/>
      <c r="E22" s="237"/>
      <c r="F22" s="113"/>
      <c r="G22" s="114"/>
      <c r="H22" s="115"/>
      <c r="I22" s="116"/>
      <c r="J22" s="38"/>
      <c r="K22" s="31" t="str">
        <f t="shared" si="10"/>
        <v/>
      </c>
      <c r="L22" s="212" t="str">
        <f t="shared" si="0"/>
        <v/>
      </c>
      <c r="M22" s="212" t="str">
        <f t="shared" si="1"/>
        <v/>
      </c>
      <c r="N22" s="212" t="str">
        <f t="shared" si="2"/>
        <v/>
      </c>
      <c r="O22" s="212" t="str">
        <f t="shared" si="11"/>
        <v/>
      </c>
      <c r="P22" s="99"/>
      <c r="Q22" s="99" t="str">
        <f t="shared" si="3"/>
        <v/>
      </c>
      <c r="R22" s="99" t="str">
        <f t="shared" si="4"/>
        <v/>
      </c>
      <c r="S22" s="99" t="str">
        <f t="shared" si="5"/>
        <v/>
      </c>
      <c r="T22" s="99"/>
      <c r="U22" s="99"/>
      <c r="V22" s="99" t="str">
        <f t="shared" si="6"/>
        <v/>
      </c>
      <c r="W22" s="99" t="str">
        <f t="shared" si="7"/>
        <v/>
      </c>
      <c r="X22" s="99" t="str">
        <f t="shared" si="8"/>
        <v/>
      </c>
      <c r="Y22" s="99" t="str">
        <f t="shared" si="9"/>
        <v/>
      </c>
      <c r="Z22" s="171"/>
      <c r="AA22" s="171"/>
    </row>
    <row r="23" spans="1:30" ht="15" customHeight="1" x14ac:dyDescent="0.3">
      <c r="A23" s="133">
        <v>17</v>
      </c>
      <c r="B23" s="238"/>
      <c r="C23" s="238"/>
      <c r="D23" s="238"/>
      <c r="E23" s="237"/>
      <c r="F23" s="113"/>
      <c r="G23" s="114"/>
      <c r="H23" s="115"/>
      <c r="I23" s="116"/>
      <c r="J23" s="38"/>
      <c r="K23" s="31" t="str">
        <f t="shared" si="10"/>
        <v/>
      </c>
      <c r="L23" s="212" t="str">
        <f t="shared" si="0"/>
        <v/>
      </c>
      <c r="M23" s="212" t="str">
        <f t="shared" si="1"/>
        <v/>
      </c>
      <c r="N23" s="212" t="str">
        <f t="shared" si="2"/>
        <v/>
      </c>
      <c r="O23" s="212" t="str">
        <f t="shared" si="11"/>
        <v/>
      </c>
      <c r="P23" s="99"/>
      <c r="Q23" s="99" t="str">
        <f t="shared" si="3"/>
        <v/>
      </c>
      <c r="R23" s="99" t="str">
        <f t="shared" si="4"/>
        <v/>
      </c>
      <c r="S23" s="99" t="str">
        <f t="shared" si="5"/>
        <v/>
      </c>
      <c r="T23" s="99"/>
      <c r="U23" s="99"/>
      <c r="V23" s="99" t="str">
        <f t="shared" si="6"/>
        <v/>
      </c>
      <c r="W23" s="99" t="str">
        <f t="shared" si="7"/>
        <v/>
      </c>
      <c r="X23" s="99" t="str">
        <f t="shared" si="8"/>
        <v/>
      </c>
      <c r="Y23" s="99" t="str">
        <f t="shared" si="9"/>
        <v/>
      </c>
      <c r="Z23" s="171"/>
      <c r="AA23" s="171"/>
    </row>
    <row r="24" spans="1:30" ht="15" customHeight="1" x14ac:dyDescent="0.3">
      <c r="A24" s="133">
        <v>18</v>
      </c>
      <c r="B24" s="238"/>
      <c r="C24" s="238"/>
      <c r="D24" s="238"/>
      <c r="E24" s="237"/>
      <c r="F24" s="113"/>
      <c r="G24" s="114"/>
      <c r="H24" s="115"/>
      <c r="I24" s="116"/>
      <c r="J24" s="38"/>
      <c r="K24" s="31" t="str">
        <f t="shared" si="10"/>
        <v/>
      </c>
      <c r="L24" s="212" t="str">
        <f t="shared" si="0"/>
        <v/>
      </c>
      <c r="M24" s="212" t="str">
        <f t="shared" si="1"/>
        <v/>
      </c>
      <c r="N24" s="212" t="str">
        <f t="shared" si="2"/>
        <v/>
      </c>
      <c r="O24" s="212" t="str">
        <f t="shared" si="11"/>
        <v/>
      </c>
      <c r="P24" s="99"/>
      <c r="Q24" s="99" t="str">
        <f t="shared" si="3"/>
        <v/>
      </c>
      <c r="R24" s="99" t="str">
        <f t="shared" si="4"/>
        <v/>
      </c>
      <c r="S24" s="99" t="str">
        <f t="shared" si="5"/>
        <v/>
      </c>
      <c r="T24" s="99"/>
      <c r="U24" s="99"/>
      <c r="V24" s="99" t="str">
        <f t="shared" si="6"/>
        <v/>
      </c>
      <c r="W24" s="99" t="str">
        <f t="shared" si="7"/>
        <v/>
      </c>
      <c r="X24" s="99" t="str">
        <f t="shared" si="8"/>
        <v/>
      </c>
      <c r="Y24" s="99" t="str">
        <f t="shared" si="9"/>
        <v/>
      </c>
      <c r="Z24" s="171"/>
      <c r="AA24" s="171"/>
    </row>
    <row r="25" spans="1:30" ht="15" customHeight="1" x14ac:dyDescent="0.3">
      <c r="A25" s="133">
        <v>19</v>
      </c>
      <c r="B25" s="238"/>
      <c r="C25" s="238"/>
      <c r="D25" s="238"/>
      <c r="E25" s="237"/>
      <c r="F25" s="113"/>
      <c r="G25" s="114"/>
      <c r="H25" s="115"/>
      <c r="I25" s="116"/>
      <c r="J25" s="38"/>
      <c r="K25" s="31" t="str">
        <f t="shared" si="10"/>
        <v/>
      </c>
      <c r="L25" s="212" t="str">
        <f t="shared" si="0"/>
        <v/>
      </c>
      <c r="M25" s="212" t="str">
        <f t="shared" si="1"/>
        <v/>
      </c>
      <c r="N25" s="212" t="str">
        <f t="shared" si="2"/>
        <v/>
      </c>
      <c r="O25" s="212" t="str">
        <f t="shared" si="11"/>
        <v/>
      </c>
      <c r="P25" s="99"/>
      <c r="Q25" s="99" t="str">
        <f t="shared" si="3"/>
        <v/>
      </c>
      <c r="R25" s="99" t="str">
        <f t="shared" si="4"/>
        <v/>
      </c>
      <c r="S25" s="99" t="str">
        <f t="shared" si="5"/>
        <v/>
      </c>
      <c r="T25" s="99"/>
      <c r="U25" s="99"/>
      <c r="V25" s="99" t="str">
        <f t="shared" si="6"/>
        <v/>
      </c>
      <c r="W25" s="99" t="str">
        <f t="shared" si="7"/>
        <v/>
      </c>
      <c r="X25" s="99" t="str">
        <f t="shared" si="8"/>
        <v/>
      </c>
      <c r="Y25" s="99" t="str">
        <f t="shared" si="9"/>
        <v/>
      </c>
      <c r="Z25" s="171"/>
      <c r="AA25" s="171"/>
    </row>
    <row r="26" spans="1:30" ht="15" customHeight="1" x14ac:dyDescent="0.3">
      <c r="A26" s="133">
        <v>20</v>
      </c>
      <c r="B26" s="238"/>
      <c r="C26" s="238"/>
      <c r="D26" s="238"/>
      <c r="E26" s="237"/>
      <c r="F26" s="113"/>
      <c r="G26" s="114"/>
      <c r="H26" s="115"/>
      <c r="I26" s="116"/>
      <c r="J26" s="38"/>
      <c r="K26" s="31" t="str">
        <f t="shared" si="10"/>
        <v/>
      </c>
      <c r="L26" s="212" t="str">
        <f t="shared" si="0"/>
        <v/>
      </c>
      <c r="M26" s="212" t="str">
        <f t="shared" si="1"/>
        <v/>
      </c>
      <c r="N26" s="212" t="str">
        <f t="shared" si="2"/>
        <v/>
      </c>
      <c r="O26" s="212" t="str">
        <f t="shared" si="11"/>
        <v/>
      </c>
      <c r="P26" s="99"/>
      <c r="Q26" s="99" t="str">
        <f t="shared" si="3"/>
        <v/>
      </c>
      <c r="R26" s="99" t="str">
        <f t="shared" si="4"/>
        <v/>
      </c>
      <c r="S26" s="99" t="str">
        <f t="shared" si="5"/>
        <v/>
      </c>
      <c r="T26" s="99"/>
      <c r="U26" s="99"/>
      <c r="V26" s="99" t="str">
        <f t="shared" si="6"/>
        <v/>
      </c>
      <c r="W26" s="99" t="str">
        <f t="shared" si="7"/>
        <v/>
      </c>
      <c r="X26" s="99" t="str">
        <f t="shared" si="8"/>
        <v/>
      </c>
      <c r="Y26" s="99" t="str">
        <f t="shared" si="9"/>
        <v/>
      </c>
      <c r="Z26" s="171"/>
      <c r="AA26" s="171"/>
    </row>
    <row r="27" spans="1:30" ht="15" customHeight="1" x14ac:dyDescent="0.3">
      <c r="A27" s="14"/>
      <c r="B27" s="213" t="str">
        <f>IF(SUM($L$7:$L$26)&gt;0,"Nature et Objectif relatif aux moyens de protection contre les espèces protégées doivent être choisis simultanément","")</f>
        <v/>
      </c>
      <c r="D27" s="356"/>
      <c r="E27" s="357" t="str">
        <f>IF($A$1&lt;&gt;"",'2-nature_aide'!$D$28,"")</f>
        <v/>
      </c>
      <c r="F27" s="358" t="str">
        <f>IF($B$66&lt;&gt;"-",MIN($V$7:$V$26),"sans objet")</f>
        <v>sans objet</v>
      </c>
      <c r="G27" s="359" t="str">
        <f>IF('2-nature_aide'!$A$9='2-nature_aide'!$F$131,SUMIF($E$7:$E$26,$E27,$G$7:$G$26),"sans objet")</f>
        <v>sans objet</v>
      </c>
      <c r="H27" s="214"/>
      <c r="I27" s="214"/>
      <c r="J27" s="38"/>
      <c r="K27" s="47"/>
      <c r="L27" s="99"/>
      <c r="M27" s="99"/>
      <c r="N27" s="99"/>
      <c r="O27" s="99"/>
      <c r="P27" s="99"/>
      <c r="Q27" s="99"/>
      <c r="R27" s="99"/>
      <c r="S27" s="99"/>
      <c r="T27" s="99"/>
      <c r="U27" s="99"/>
      <c r="V27" s="99"/>
      <c r="W27" s="99"/>
      <c r="X27" s="99"/>
      <c r="Y27" s="99"/>
      <c r="Z27" s="171"/>
      <c r="AA27" s="171"/>
      <c r="AB27" s="171"/>
      <c r="AC27" s="171"/>
      <c r="AD27" s="171"/>
    </row>
    <row r="28" spans="1:30" ht="15" customHeight="1" x14ac:dyDescent="0.3">
      <c r="A28" s="14"/>
      <c r="B28" s="213" t="str">
        <f>IF(SUM($M$7:$M$26)&gt;0,"Une aide demandée pour investir en pure transformation induit un objectif relatif aussi à la transformation","")</f>
        <v/>
      </c>
      <c r="D28" s="356"/>
      <c r="E28" s="357" t="str">
        <f>IF($A$1&lt;&gt;"",'2-nature_aide'!$E$28,"")</f>
        <v/>
      </c>
      <c r="F28" s="358" t="str">
        <f>IF($B$67&lt;&gt;"-",MIN($W$7:$W$26),"sans objet")</f>
        <v>sans objet</v>
      </c>
      <c r="G28" s="359" t="str">
        <f>IF('2-nature_aide'!$A$10='2-nature_aide'!$F$131,SUMIF($E$7:$E$26,$E28,$G$7:$G$26),"sans objet")</f>
        <v>sans objet</v>
      </c>
      <c r="H28" s="214"/>
      <c r="I28" s="214"/>
      <c r="J28" s="38"/>
      <c r="K28" s="47"/>
      <c r="L28" s="99"/>
      <c r="M28" s="99"/>
      <c r="N28" s="99"/>
      <c r="O28" s="99"/>
      <c r="P28" s="99"/>
      <c r="Q28" s="99">
        <f>SUM(Q7:Q26)</f>
        <v>0</v>
      </c>
      <c r="R28" s="99">
        <f t="shared" ref="R28:S28" si="12">SUM(R7:R26)</f>
        <v>0</v>
      </c>
      <c r="S28" s="99">
        <f t="shared" si="12"/>
        <v>0</v>
      </c>
      <c r="T28" s="99"/>
      <c r="U28" s="99"/>
      <c r="V28" s="99"/>
      <c r="W28" s="99"/>
      <c r="X28" s="99"/>
      <c r="Y28" s="99"/>
      <c r="Z28" s="171"/>
      <c r="AA28" s="171"/>
      <c r="AB28" s="171"/>
      <c r="AC28" s="171"/>
      <c r="AD28" s="171"/>
    </row>
    <row r="29" spans="1:30" ht="15" customHeight="1" x14ac:dyDescent="0.3">
      <c r="A29" s="14"/>
      <c r="B29" s="213" t="str">
        <f>IF(SUM($N$7:$N$26)&gt;0,"Une aide demandée pour investir en pure production induit un objectif relatif aussi à la production","")</f>
        <v/>
      </c>
      <c r="D29" s="356"/>
      <c r="E29" s="357" t="str">
        <f>IF($A$1&lt;&gt;"",'2-nature_aide'!$F$28,"")</f>
        <v/>
      </c>
      <c r="F29" s="358" t="str">
        <f>IF($B$68&lt;&gt;"-",MIN($X$7:$X$26),"sans objet")</f>
        <v>sans objet</v>
      </c>
      <c r="G29" s="359" t="str">
        <f>IF('2-nature_aide'!$A$11='2-nature_aide'!$F$131,SUMIF($E$7:$E$26,$E29,$G$7:$G$26),"sans objet")</f>
        <v>sans objet</v>
      </c>
      <c r="H29" s="214"/>
      <c r="I29" s="214"/>
      <c r="J29" s="38"/>
      <c r="K29" s="47"/>
      <c r="L29" s="171"/>
      <c r="M29" s="171"/>
      <c r="N29" s="171"/>
      <c r="O29" s="171"/>
      <c r="P29" s="171"/>
      <c r="Q29" s="171"/>
      <c r="R29" s="171"/>
      <c r="S29" s="171"/>
      <c r="T29" s="171"/>
      <c r="U29" s="171"/>
      <c r="V29" s="171"/>
      <c r="W29" s="171"/>
      <c r="X29" s="171"/>
      <c r="Y29" s="171"/>
      <c r="Z29" s="171"/>
      <c r="AA29" s="171"/>
      <c r="AB29" s="171"/>
      <c r="AC29" s="171"/>
      <c r="AD29" s="171"/>
    </row>
    <row r="30" spans="1:30" ht="15" customHeight="1" x14ac:dyDescent="0.3">
      <c r="A30" s="14"/>
      <c r="B30" s="213" t="str">
        <f>IF(SUM($O$7:$O$26)&gt;0,"Une nature d'aide renseignée envers un investissement est inadéquate ('-' = inadéquat)","")</f>
        <v/>
      </c>
      <c r="D30" s="356"/>
      <c r="E30" s="357" t="str">
        <f>IF($A$1&lt;&gt;"",'2-nature_aide'!$G$28,"")</f>
        <v/>
      </c>
      <c r="F30" s="358" t="str">
        <f>IF($B$69&lt;&gt;"-",MIN($Y$7:$Y$26),"sans objet")</f>
        <v>sans objet</v>
      </c>
      <c r="G30" s="359" t="str">
        <f>IF('2-nature_aide'!$A$12='2-nature_aide'!$F$131,SUMIF($E$7:$E$26,$E30,$G$7:$G$26),"sans objet")</f>
        <v>sans objet</v>
      </c>
      <c r="H30" s="214"/>
      <c r="I30" s="214"/>
      <c r="J30" s="38"/>
      <c r="K30" s="47"/>
      <c r="L30" s="171"/>
      <c r="M30" s="171"/>
      <c r="N30" s="171"/>
      <c r="O30" s="171"/>
      <c r="P30" s="171"/>
      <c r="Q30" s="171"/>
      <c r="R30" s="171"/>
      <c r="S30" s="171"/>
      <c r="T30" s="171"/>
      <c r="U30" s="171"/>
      <c r="V30" s="171"/>
      <c r="W30" s="171"/>
      <c r="X30" s="171"/>
      <c r="Y30" s="171"/>
      <c r="Z30" s="171"/>
      <c r="AA30" s="171"/>
      <c r="AB30" s="171"/>
      <c r="AC30" s="171"/>
      <c r="AD30" s="171"/>
    </row>
    <row r="31" spans="1:30" ht="26.25" customHeight="1" x14ac:dyDescent="0.3">
      <c r="A31" s="14"/>
      <c r="B31" s="215"/>
      <c r="C31" s="216"/>
      <c r="D31" s="449" t="str">
        <f ca="1">IF(AND(MIN(F27:F30)&gt;0,MIN(F27:F30)&lt;YEAR(TODAY())),"Rappel : une année de dépense ANTERIEURE à la présente demande n'est admissible que dans le cas d'une demande portant exclusivement sur le complément européen d'une aide régionale déjà octroyée par la DGO6 (incitants régionaux)","")</f>
        <v/>
      </c>
      <c r="E31" s="449"/>
      <c r="F31" s="449"/>
      <c r="G31" s="449"/>
      <c r="H31" s="449"/>
      <c r="I31" s="449"/>
      <c r="J31" s="38"/>
      <c r="K31" s="47"/>
      <c r="L31" s="171"/>
      <c r="M31" s="171"/>
      <c r="N31" s="171"/>
      <c r="O31" s="171"/>
      <c r="P31" s="171"/>
      <c r="Q31" s="171"/>
      <c r="R31" s="171"/>
      <c r="S31" s="171"/>
      <c r="T31" s="171"/>
      <c r="U31" s="171"/>
      <c r="V31" s="171"/>
      <c r="W31" s="171"/>
      <c r="X31" s="171"/>
      <c r="Y31" s="171"/>
      <c r="Z31" s="171"/>
      <c r="AA31" s="217"/>
      <c r="AB31" s="217"/>
      <c r="AC31" s="217"/>
      <c r="AD31" s="171"/>
    </row>
    <row r="32" spans="1:30" s="47" customFormat="1" ht="26.25" customHeight="1" x14ac:dyDescent="0.3">
      <c r="A32" s="45"/>
      <c r="B32" s="218"/>
      <c r="C32" s="219"/>
      <c r="D32" s="220"/>
      <c r="E32" s="220"/>
      <c r="F32" s="220"/>
      <c r="G32" s="220"/>
      <c r="H32" s="220"/>
      <c r="I32" s="220"/>
      <c r="J32" s="55"/>
      <c r="L32" s="171"/>
      <c r="M32" s="171"/>
      <c r="N32" s="171"/>
      <c r="O32" s="171"/>
      <c r="P32" s="171"/>
      <c r="Q32" s="171"/>
      <c r="R32" s="171"/>
      <c r="S32" s="171"/>
      <c r="T32" s="171"/>
      <c r="U32" s="171"/>
      <c r="V32" s="171"/>
      <c r="W32" s="171"/>
      <c r="X32" s="171"/>
      <c r="Y32" s="171"/>
      <c r="Z32" s="171"/>
      <c r="AA32" s="217"/>
      <c r="AB32" s="217"/>
      <c r="AC32" s="217"/>
      <c r="AD32" s="171"/>
    </row>
    <row r="33" spans="1:30" x14ac:dyDescent="0.3">
      <c r="A33" s="221" t="s">
        <v>1157</v>
      </c>
      <c r="B33" s="222"/>
      <c r="C33" s="222"/>
      <c r="D33" s="222"/>
      <c r="E33" s="222"/>
      <c r="F33" s="223"/>
      <c r="G33" s="224"/>
      <c r="H33" s="224"/>
      <c r="I33" s="223"/>
      <c r="J33" s="225"/>
      <c r="K33" s="47"/>
      <c r="L33" s="171"/>
      <c r="M33" s="171"/>
      <c r="N33" s="171"/>
      <c r="O33" s="171"/>
      <c r="P33" s="171"/>
      <c r="Q33" s="171"/>
      <c r="R33" s="171"/>
      <c r="S33" s="171"/>
      <c r="T33" s="171"/>
      <c r="U33" s="171"/>
      <c r="V33" s="171"/>
      <c r="W33" s="171"/>
      <c r="X33" s="171"/>
      <c r="Y33" s="171"/>
      <c r="Z33" s="171"/>
      <c r="AA33" s="171"/>
      <c r="AB33" s="171"/>
      <c r="AC33" s="171"/>
      <c r="AD33" s="171"/>
    </row>
    <row r="34" spans="1:30" x14ac:dyDescent="0.3">
      <c r="A34" s="14"/>
      <c r="C34" s="226" t="s">
        <v>925</v>
      </c>
      <c r="D34" s="239"/>
      <c r="E34" s="216"/>
      <c r="F34" s="373" t="str">
        <f>IF(AND(OR(D34&lt;&gt;"",D35&lt;&gt;"",D36&lt;&gt;"",D37&lt;&gt;"",E37&lt;&gt;""),SUM(C66:C69)&gt;1),"Demander un complément d'aide à de celle de la DGO6 doit faire l'objet d'une demande limitée aux investissements concernés et ne portant que sur une UNIQUE nature d'aide demandée","")</f>
        <v/>
      </c>
      <c r="G34" s="373"/>
      <c r="H34" s="373"/>
      <c r="I34" s="373"/>
      <c r="J34" s="38"/>
      <c r="K34" s="47"/>
      <c r="L34" s="171"/>
      <c r="M34" s="171"/>
      <c r="N34" s="171"/>
      <c r="O34" s="171"/>
      <c r="P34" s="171"/>
      <c r="Q34" s="171"/>
      <c r="R34" s="171"/>
      <c r="S34" s="171"/>
      <c r="T34" s="171"/>
      <c r="U34" s="171"/>
      <c r="V34" s="171"/>
      <c r="W34" s="171"/>
      <c r="X34" s="171"/>
      <c r="Y34" s="171"/>
      <c r="Z34" s="171"/>
      <c r="AA34" s="171"/>
      <c r="AB34" s="171"/>
      <c r="AC34" s="171"/>
      <c r="AD34" s="171"/>
    </row>
    <row r="35" spans="1:30" x14ac:dyDescent="0.3">
      <c r="A35" s="14"/>
      <c r="B35" s="216"/>
      <c r="C35" s="226" t="s">
        <v>924</v>
      </c>
      <c r="D35" s="117"/>
      <c r="E35" s="227"/>
      <c r="F35" s="373"/>
      <c r="G35" s="373"/>
      <c r="H35" s="373"/>
      <c r="I35" s="373"/>
      <c r="J35" s="38"/>
      <c r="K35" s="47"/>
      <c r="L35" s="171"/>
      <c r="M35" s="171"/>
      <c r="N35" s="171"/>
      <c r="O35" s="171"/>
      <c r="P35" s="171"/>
      <c r="Q35" s="171"/>
      <c r="R35" s="171"/>
      <c r="S35" s="171"/>
      <c r="T35" s="171"/>
      <c r="U35" s="171"/>
      <c r="V35" s="171"/>
      <c r="W35" s="171"/>
      <c r="X35" s="171"/>
      <c r="Y35" s="171"/>
      <c r="Z35" s="171"/>
      <c r="AA35" s="171"/>
      <c r="AB35" s="171"/>
      <c r="AC35" s="171"/>
      <c r="AD35" s="171"/>
    </row>
    <row r="36" spans="1:30" x14ac:dyDescent="0.3">
      <c r="A36" s="14"/>
      <c r="B36" s="12"/>
      <c r="C36" s="226" t="s">
        <v>923</v>
      </c>
      <c r="D36" s="118"/>
      <c r="E36" s="228"/>
      <c r="F36" s="373"/>
      <c r="G36" s="373"/>
      <c r="H36" s="373"/>
      <c r="I36" s="373"/>
      <c r="J36" s="38"/>
      <c r="K36" s="47"/>
      <c r="L36" s="171"/>
      <c r="M36" s="171"/>
      <c r="N36" s="171"/>
      <c r="O36" s="171"/>
      <c r="P36" s="171"/>
      <c r="Q36" s="171"/>
      <c r="R36" s="171"/>
      <c r="S36" s="171"/>
      <c r="T36" s="171"/>
      <c r="U36" s="171"/>
      <c r="V36" s="171"/>
      <c r="W36" s="171"/>
      <c r="X36" s="171"/>
      <c r="Y36" s="171"/>
      <c r="Z36" s="171"/>
      <c r="AA36" s="171"/>
      <c r="AB36" s="171"/>
      <c r="AC36" s="171"/>
      <c r="AD36" s="171"/>
    </row>
    <row r="37" spans="1:30" x14ac:dyDescent="0.3">
      <c r="A37" s="14"/>
      <c r="B37" s="12"/>
      <c r="C37" s="226" t="s">
        <v>1139</v>
      </c>
      <c r="D37" s="2"/>
      <c r="E37" s="2"/>
      <c r="F37" s="373"/>
      <c r="G37" s="373"/>
      <c r="H37" s="373"/>
      <c r="I37" s="373"/>
      <c r="J37" s="38"/>
      <c r="K37" s="47"/>
      <c r="L37" s="171"/>
      <c r="M37" s="171"/>
      <c r="N37" s="171"/>
      <c r="O37" s="171"/>
      <c r="P37" s="171"/>
      <c r="Q37" s="171"/>
      <c r="R37" s="171"/>
      <c r="S37" s="171"/>
      <c r="T37" s="171"/>
      <c r="U37" s="171"/>
      <c r="V37" s="171"/>
      <c r="W37" s="171"/>
      <c r="X37" s="171"/>
      <c r="Y37" s="171"/>
      <c r="Z37" s="171"/>
      <c r="AA37" s="171"/>
      <c r="AB37" s="171"/>
      <c r="AC37" s="171"/>
      <c r="AD37" s="171"/>
    </row>
    <row r="38" spans="1:30" ht="15" thickBot="1" x14ac:dyDescent="0.35">
      <c r="A38" s="22"/>
      <c r="B38" s="23"/>
      <c r="C38" s="23"/>
      <c r="D38" s="23"/>
      <c r="E38" s="23"/>
      <c r="F38" s="23"/>
      <c r="G38" s="23"/>
      <c r="H38" s="23"/>
      <c r="I38" s="23"/>
      <c r="J38" s="39"/>
      <c r="K38" s="47"/>
      <c r="L38" s="171"/>
      <c r="M38" s="171"/>
      <c r="N38" s="171"/>
      <c r="O38" s="171"/>
      <c r="P38" s="171"/>
      <c r="Q38" s="171"/>
      <c r="R38" s="171"/>
      <c r="S38" s="171"/>
      <c r="T38" s="171"/>
      <c r="U38" s="171"/>
      <c r="V38" s="171"/>
      <c r="W38" s="171"/>
      <c r="X38" s="171"/>
      <c r="Y38" s="171"/>
      <c r="Z38" s="171"/>
      <c r="AA38" s="171"/>
      <c r="AB38" s="171"/>
      <c r="AC38" s="171"/>
      <c r="AD38" s="171"/>
    </row>
    <row r="39" spans="1:30" ht="75" customHeight="1" x14ac:dyDescent="0.3">
      <c r="B39" s="447" t="s">
        <v>1219</v>
      </c>
      <c r="C39" s="448"/>
      <c r="D39" s="448"/>
      <c r="E39" s="448"/>
      <c r="F39" s="448"/>
      <c r="G39" s="448"/>
      <c r="H39" s="448"/>
      <c r="K39" s="47"/>
      <c r="L39" s="47"/>
      <c r="M39" s="47"/>
      <c r="N39" s="47"/>
      <c r="O39" s="47"/>
      <c r="P39" s="47"/>
      <c r="Q39" s="47"/>
      <c r="R39" s="47"/>
      <c r="S39" s="47"/>
      <c r="T39" s="47"/>
      <c r="U39" s="47"/>
      <c r="V39" s="47"/>
      <c r="W39" s="47"/>
      <c r="X39" s="47"/>
      <c r="Y39" s="47"/>
      <c r="Z39" s="47"/>
      <c r="AA39" s="47"/>
      <c r="AB39" s="47"/>
      <c r="AC39" s="47"/>
      <c r="AD39" s="47"/>
    </row>
    <row r="40" spans="1:30" ht="33" customHeight="1" x14ac:dyDescent="0.3"/>
    <row r="41" spans="1:30" x14ac:dyDescent="0.3">
      <c r="A41" s="25" t="str">
        <f ca="1">CONCATENATE("ENTR. &lt;&lt; ",'1-signature'!$F$33," &gt;&gt; - ",'2-nature_aide'!$A$108," - soumis ",TODAY()," - Liste des investissements")</f>
        <v>ENTR. &lt;&lt;  &gt;&gt; - Aide sollicitée pour  - soumis 44225 - Liste des investissements</v>
      </c>
    </row>
    <row r="55" spans="1:29" s="241" customFormat="1" x14ac:dyDescent="0.3">
      <c r="A55" s="99"/>
      <c r="B55" s="99"/>
      <c r="C55" s="99"/>
      <c r="D55" s="99" t="s">
        <v>883</v>
      </c>
      <c r="E55" s="99" t="s">
        <v>883</v>
      </c>
      <c r="F55" s="99" t="s">
        <v>883</v>
      </c>
      <c r="G55" s="99"/>
      <c r="H55" s="99"/>
      <c r="I55" s="99"/>
      <c r="J55" s="99"/>
      <c r="K55" s="99"/>
      <c r="L55" s="99"/>
      <c r="M55" s="99"/>
      <c r="N55" s="99"/>
      <c r="O55" s="99"/>
      <c r="P55" s="99"/>
      <c r="Q55" s="99"/>
      <c r="R55" s="99"/>
      <c r="S55" s="99"/>
      <c r="T55" s="99"/>
      <c r="U55" s="99"/>
      <c r="V55" s="99"/>
      <c r="W55" s="99"/>
      <c r="X55" s="99"/>
      <c r="Y55" s="99"/>
      <c r="Z55" s="99" t="s">
        <v>1107</v>
      </c>
      <c r="AA55" s="99" t="s">
        <v>1140</v>
      </c>
      <c r="AB55" s="99" t="s">
        <v>1106</v>
      </c>
      <c r="AC55" s="99"/>
    </row>
    <row r="56" spans="1:29" s="241" customFormat="1" ht="16.5" customHeight="1" x14ac:dyDescent="0.3">
      <c r="A56" s="99"/>
      <c r="B56" s="99"/>
      <c r="C56" s="99"/>
      <c r="D56" s="99"/>
      <c r="E56" s="108" t="s">
        <v>747</v>
      </c>
      <c r="F56" s="229" t="s">
        <v>579</v>
      </c>
      <c r="G56" s="229"/>
      <c r="H56" s="99"/>
      <c r="I56" s="99"/>
      <c r="J56" s="230" t="s">
        <v>1147</v>
      </c>
      <c r="K56" s="231"/>
      <c r="L56" s="231"/>
      <c r="M56" s="231"/>
      <c r="N56" s="231"/>
      <c r="O56" s="231"/>
      <c r="P56" s="231"/>
      <c r="Q56" s="231"/>
      <c r="R56" s="231"/>
      <c r="S56" s="231"/>
      <c r="T56" s="231"/>
      <c r="U56" s="231"/>
      <c r="V56" s="231"/>
      <c r="W56" s="99"/>
      <c r="X56" s="99"/>
      <c r="Y56" s="99"/>
      <c r="Z56" s="99"/>
      <c r="AA56" s="99"/>
      <c r="AB56" s="99"/>
      <c r="AC56" s="99"/>
    </row>
    <row r="57" spans="1:29" s="241" customFormat="1" x14ac:dyDescent="0.3">
      <c r="A57" s="99"/>
      <c r="B57" s="99"/>
      <c r="C57" s="99"/>
      <c r="D57" s="99"/>
      <c r="E57" s="99" t="s">
        <v>746</v>
      </c>
      <c r="F57" s="100" t="s">
        <v>577</v>
      </c>
      <c r="G57" s="100"/>
      <c r="H57" s="99"/>
      <c r="I57" s="99"/>
      <c r="J57" s="100" t="s">
        <v>757</v>
      </c>
      <c r="K57" s="99"/>
      <c r="L57" s="99"/>
      <c r="M57" s="99"/>
      <c r="N57" s="99"/>
      <c r="O57" s="99"/>
      <c r="P57" s="99"/>
      <c r="Q57" s="99"/>
      <c r="R57" s="99"/>
      <c r="S57" s="99"/>
      <c r="T57" s="99"/>
      <c r="U57" s="99"/>
      <c r="V57" s="99"/>
      <c r="W57" s="99"/>
      <c r="X57" s="99"/>
      <c r="Y57" s="99"/>
      <c r="Z57" s="99"/>
      <c r="AA57" s="99">
        <v>1</v>
      </c>
      <c r="AB57" s="99"/>
      <c r="AC57" s="99"/>
    </row>
    <row r="58" spans="1:29" s="241" customFormat="1" x14ac:dyDescent="0.3">
      <c r="A58" s="99"/>
      <c r="B58" s="99"/>
      <c r="C58" s="99"/>
      <c r="D58" s="446" t="s">
        <v>734</v>
      </c>
      <c r="E58" s="99" t="s">
        <v>678</v>
      </c>
      <c r="F58" s="110" t="s">
        <v>489</v>
      </c>
      <c r="G58" s="110"/>
      <c r="H58" s="99"/>
      <c r="I58" s="99"/>
      <c r="J58" s="99"/>
      <c r="K58" s="99"/>
      <c r="L58" s="99"/>
      <c r="M58" s="99"/>
      <c r="N58" s="99"/>
      <c r="O58" s="99"/>
      <c r="P58" s="99"/>
      <c r="Q58" s="99"/>
      <c r="R58" s="99"/>
      <c r="S58" s="99"/>
      <c r="T58" s="99"/>
      <c r="U58" s="99"/>
      <c r="V58" s="99"/>
      <c r="W58" s="99"/>
      <c r="X58" s="99"/>
      <c r="Y58" s="99"/>
      <c r="Z58" s="99">
        <v>1</v>
      </c>
      <c r="AA58" s="99"/>
      <c r="AB58" s="99"/>
      <c r="AC58" s="99"/>
    </row>
    <row r="59" spans="1:29" s="241" customFormat="1" x14ac:dyDescent="0.3">
      <c r="A59" s="99"/>
      <c r="B59" s="99"/>
      <c r="C59" s="99"/>
      <c r="D59" s="446"/>
      <c r="E59" s="99" t="s">
        <v>681</v>
      </c>
      <c r="F59" s="110" t="s">
        <v>490</v>
      </c>
      <c r="G59" s="110"/>
      <c r="H59" s="99"/>
      <c r="I59" s="99"/>
      <c r="J59" s="99"/>
      <c r="K59" s="99"/>
      <c r="L59" s="99"/>
      <c r="M59" s="99"/>
      <c r="N59" s="99"/>
      <c r="O59" s="99"/>
      <c r="P59" s="99"/>
      <c r="Q59" s="99"/>
      <c r="R59" s="99"/>
      <c r="S59" s="99"/>
      <c r="T59" s="99"/>
      <c r="U59" s="99"/>
      <c r="V59" s="99"/>
      <c r="W59" s="99"/>
      <c r="X59" s="99"/>
      <c r="Y59" s="99"/>
      <c r="Z59" s="99">
        <v>1</v>
      </c>
      <c r="AA59" s="99"/>
      <c r="AB59" s="99"/>
      <c r="AC59" s="99"/>
    </row>
    <row r="60" spans="1:29" s="241" customFormat="1" x14ac:dyDescent="0.3">
      <c r="A60" s="99"/>
      <c r="B60" s="99"/>
      <c r="C60" s="99"/>
      <c r="D60" s="446"/>
      <c r="E60" s="99" t="s">
        <v>679</v>
      </c>
      <c r="F60" s="110" t="s">
        <v>491</v>
      </c>
      <c r="G60" s="110"/>
      <c r="H60" s="99"/>
      <c r="I60" s="99"/>
      <c r="J60" s="99"/>
      <c r="K60" s="99"/>
      <c r="L60" s="99"/>
      <c r="M60" s="99"/>
      <c r="N60" s="99"/>
      <c r="O60" s="99"/>
      <c r="P60" s="99"/>
      <c r="Q60" s="99"/>
      <c r="R60" s="99"/>
      <c r="S60" s="99"/>
      <c r="T60" s="99"/>
      <c r="U60" s="99"/>
      <c r="V60" s="99"/>
      <c r="W60" s="99"/>
      <c r="X60" s="99"/>
      <c r="Y60" s="99"/>
      <c r="Z60" s="99">
        <v>1</v>
      </c>
      <c r="AA60" s="99"/>
      <c r="AB60" s="99"/>
      <c r="AC60" s="99"/>
    </row>
    <row r="61" spans="1:29" s="241" customFormat="1" x14ac:dyDescent="0.3">
      <c r="A61" s="99"/>
      <c r="B61" s="99"/>
      <c r="C61" s="99"/>
      <c r="D61" s="446"/>
      <c r="E61" s="99" t="s">
        <v>680</v>
      </c>
      <c r="F61" s="110" t="s">
        <v>492</v>
      </c>
      <c r="G61" s="110"/>
      <c r="H61" s="99"/>
      <c r="I61" s="99"/>
      <c r="J61" s="99" t="s">
        <v>576</v>
      </c>
      <c r="K61" s="99"/>
      <c r="L61" s="99"/>
      <c r="M61" s="99"/>
      <c r="N61" s="99"/>
      <c r="O61" s="99"/>
      <c r="P61" s="99"/>
      <c r="Q61" s="99"/>
      <c r="R61" s="99"/>
      <c r="S61" s="99"/>
      <c r="T61" s="99"/>
      <c r="U61" s="99"/>
      <c r="V61" s="99"/>
      <c r="W61" s="99"/>
      <c r="X61" s="99"/>
      <c r="Y61" s="99"/>
      <c r="Z61" s="99">
        <v>1</v>
      </c>
      <c r="AA61" s="99"/>
      <c r="AB61" s="99">
        <v>1</v>
      </c>
      <c r="AC61" s="99"/>
    </row>
    <row r="62" spans="1:29" s="241" customFormat="1" x14ac:dyDescent="0.3">
      <c r="A62" s="99"/>
      <c r="B62" s="99"/>
      <c r="C62" s="99"/>
      <c r="D62" s="446"/>
      <c r="E62" s="99" t="s">
        <v>682</v>
      </c>
      <c r="F62" s="110" t="s">
        <v>493</v>
      </c>
      <c r="G62" s="110"/>
      <c r="H62" s="99"/>
      <c r="I62" s="99"/>
      <c r="J62" s="99"/>
      <c r="K62" s="99"/>
      <c r="L62" s="99"/>
      <c r="M62" s="99"/>
      <c r="N62" s="99"/>
      <c r="O62" s="99"/>
      <c r="P62" s="99"/>
      <c r="Q62" s="99"/>
      <c r="R62" s="99"/>
      <c r="S62" s="99"/>
      <c r="T62" s="99"/>
      <c r="U62" s="99"/>
      <c r="V62" s="99"/>
      <c r="W62" s="99"/>
      <c r="X62" s="99"/>
      <c r="Y62" s="99"/>
      <c r="Z62" s="99">
        <v>1</v>
      </c>
      <c r="AA62" s="99"/>
      <c r="AB62" s="99"/>
      <c r="AC62" s="99"/>
    </row>
    <row r="63" spans="1:29" s="241" customFormat="1" x14ac:dyDescent="0.3">
      <c r="A63" s="99"/>
      <c r="B63" s="99"/>
      <c r="C63" s="99"/>
      <c r="D63" s="446"/>
      <c r="E63" s="99" t="s">
        <v>683</v>
      </c>
      <c r="F63" s="110" t="s">
        <v>494</v>
      </c>
      <c r="G63" s="110"/>
      <c r="H63" s="99"/>
      <c r="I63" s="99"/>
      <c r="J63" s="99"/>
      <c r="K63" s="99"/>
      <c r="L63" s="99"/>
      <c r="M63" s="99"/>
      <c r="N63" s="99"/>
      <c r="O63" s="99"/>
      <c r="P63" s="99"/>
      <c r="Q63" s="99"/>
      <c r="R63" s="99"/>
      <c r="S63" s="99"/>
      <c r="T63" s="99"/>
      <c r="U63" s="99"/>
      <c r="V63" s="99"/>
      <c r="W63" s="99"/>
      <c r="X63" s="99"/>
      <c r="Y63" s="99"/>
      <c r="Z63" s="99">
        <v>1</v>
      </c>
      <c r="AA63" s="99"/>
      <c r="AB63" s="99"/>
      <c r="AC63" s="99"/>
    </row>
    <row r="64" spans="1:29" s="241" customFormat="1" x14ac:dyDescent="0.3">
      <c r="A64" s="99"/>
      <c r="B64" s="99"/>
      <c r="C64" s="99"/>
      <c r="D64" s="446"/>
      <c r="E64" s="99" t="s">
        <v>684</v>
      </c>
      <c r="F64" s="110" t="s">
        <v>495</v>
      </c>
      <c r="G64" s="110"/>
      <c r="H64" s="99"/>
      <c r="I64" s="99"/>
      <c r="J64" s="99"/>
      <c r="K64" s="99"/>
      <c r="L64" s="99"/>
      <c r="M64" s="99"/>
      <c r="N64" s="99"/>
      <c r="O64" s="99"/>
      <c r="P64" s="99"/>
      <c r="Q64" s="99"/>
      <c r="R64" s="99"/>
      <c r="S64" s="99"/>
      <c r="T64" s="99"/>
      <c r="U64" s="99"/>
      <c r="V64" s="99"/>
      <c r="W64" s="99"/>
      <c r="X64" s="99"/>
      <c r="Y64" s="99"/>
      <c r="Z64" s="99">
        <v>1</v>
      </c>
      <c r="AA64" s="99"/>
      <c r="AB64" s="99"/>
      <c r="AC64" s="99"/>
    </row>
    <row r="65" spans="1:29" s="241" customFormat="1" x14ac:dyDescent="0.3">
      <c r="A65" s="99"/>
      <c r="B65" s="99" t="str">
        <f>IF('2-nature_aide'!$A$8='2-nature_aide'!$F$131,'2-nature_aide'!$C$28,"-")</f>
        <v>-</v>
      </c>
      <c r="C65" s="232">
        <f>IF(AND(B65&lt;&gt;"",B65&lt;&gt;"-"),1,0)</f>
        <v>0</v>
      </c>
      <c r="D65" s="446"/>
      <c r="E65" s="99" t="s">
        <v>685</v>
      </c>
      <c r="F65" s="110" t="s">
        <v>496</v>
      </c>
      <c r="G65" s="110"/>
      <c r="H65" s="99"/>
      <c r="I65" s="99"/>
      <c r="J65" s="99"/>
      <c r="K65" s="99"/>
      <c r="L65" s="99"/>
      <c r="M65" s="99"/>
      <c r="N65" s="99"/>
      <c r="O65" s="99"/>
      <c r="P65" s="99"/>
      <c r="Q65" s="99"/>
      <c r="R65" s="99"/>
      <c r="S65" s="99"/>
      <c r="T65" s="99"/>
      <c r="U65" s="99"/>
      <c r="V65" s="99"/>
      <c r="W65" s="99"/>
      <c r="X65" s="99"/>
      <c r="Y65" s="99"/>
      <c r="Z65" s="99">
        <v>1</v>
      </c>
      <c r="AA65" s="99"/>
      <c r="AB65" s="99"/>
      <c r="AC65" s="99"/>
    </row>
    <row r="66" spans="1:29" s="241" customFormat="1" x14ac:dyDescent="0.3">
      <c r="A66" s="99"/>
      <c r="B66" s="99" t="str">
        <f>IF('2-nature_aide'!$A$9='2-nature_aide'!$F$131,'2-nature_aide'!$D$28,"-")</f>
        <v>-</v>
      </c>
      <c r="C66" s="232">
        <f t="shared" ref="C66:C69" si="13">IF(AND(B66&lt;&gt;"",B66&lt;&gt;"-"),1,0)</f>
        <v>0</v>
      </c>
      <c r="D66" s="446"/>
      <c r="E66" s="99" t="s">
        <v>686</v>
      </c>
      <c r="F66" s="110" t="s">
        <v>497</v>
      </c>
      <c r="G66" s="110"/>
      <c r="H66" s="99"/>
      <c r="I66" s="99"/>
      <c r="J66" s="99"/>
      <c r="K66" s="99"/>
      <c r="L66" s="99"/>
      <c r="M66" s="99"/>
      <c r="N66" s="99"/>
      <c r="O66" s="99"/>
      <c r="P66" s="99"/>
      <c r="Q66" s="99"/>
      <c r="R66" s="99"/>
      <c r="S66" s="99"/>
      <c r="T66" s="99"/>
      <c r="U66" s="99"/>
      <c r="V66" s="99"/>
      <c r="W66" s="99"/>
      <c r="X66" s="99"/>
      <c r="Y66" s="99"/>
      <c r="Z66" s="99">
        <v>1</v>
      </c>
      <c r="AA66" s="99"/>
      <c r="AB66" s="99"/>
      <c r="AC66" s="99"/>
    </row>
    <row r="67" spans="1:29" s="241" customFormat="1" x14ac:dyDescent="0.3">
      <c r="A67" s="99"/>
      <c r="B67" s="99" t="str">
        <f>IF('2-nature_aide'!$A$10='2-nature_aide'!$F$131,'2-nature_aide'!$E$28,"-")</f>
        <v>-</v>
      </c>
      <c r="C67" s="232">
        <f t="shared" si="13"/>
        <v>0</v>
      </c>
      <c r="D67" s="446"/>
      <c r="E67" s="99" t="s">
        <v>687</v>
      </c>
      <c r="F67" s="110" t="s">
        <v>498</v>
      </c>
      <c r="G67" s="110"/>
      <c r="H67" s="99"/>
      <c r="I67" s="99"/>
      <c r="J67" s="99"/>
      <c r="K67" s="99"/>
      <c r="L67" s="99"/>
      <c r="M67" s="99"/>
      <c r="N67" s="99"/>
      <c r="O67" s="99"/>
      <c r="P67" s="99"/>
      <c r="Q67" s="99"/>
      <c r="R67" s="99"/>
      <c r="S67" s="99"/>
      <c r="T67" s="99"/>
      <c r="U67" s="99"/>
      <c r="V67" s="99"/>
      <c r="W67" s="99"/>
      <c r="X67" s="99"/>
      <c r="Y67" s="99"/>
      <c r="Z67" s="99">
        <v>1</v>
      </c>
      <c r="AA67" s="99"/>
      <c r="AB67" s="99"/>
      <c r="AC67" s="99"/>
    </row>
    <row r="68" spans="1:29" s="241" customFormat="1" x14ac:dyDescent="0.3">
      <c r="A68" s="99"/>
      <c r="B68" s="99" t="str">
        <f>IF('2-nature_aide'!$A$11='2-nature_aide'!$F$131,'2-nature_aide'!$F$28,"-")</f>
        <v>-</v>
      </c>
      <c r="C68" s="232">
        <f t="shared" si="13"/>
        <v>0</v>
      </c>
      <c r="D68" s="446"/>
      <c r="E68" s="99" t="s">
        <v>688</v>
      </c>
      <c r="F68" s="110" t="s">
        <v>499</v>
      </c>
      <c r="G68" s="110"/>
      <c r="H68" s="99"/>
      <c r="I68" s="99"/>
      <c r="J68" s="99"/>
      <c r="K68" s="99"/>
      <c r="L68" s="99"/>
      <c r="M68" s="99"/>
      <c r="N68" s="99"/>
      <c r="O68" s="99"/>
      <c r="P68" s="99"/>
      <c r="Q68" s="99"/>
      <c r="R68" s="99"/>
      <c r="S68" s="99"/>
      <c r="T68" s="99"/>
      <c r="U68" s="99"/>
      <c r="V68" s="99"/>
      <c r="W68" s="99"/>
      <c r="X68" s="99"/>
      <c r="Y68" s="99"/>
      <c r="Z68" s="99">
        <v>1</v>
      </c>
      <c r="AA68" s="99"/>
      <c r="AB68" s="99"/>
      <c r="AC68" s="99"/>
    </row>
    <row r="69" spans="1:29" s="241" customFormat="1" x14ac:dyDescent="0.3">
      <c r="A69" s="99"/>
      <c r="B69" s="99" t="str">
        <f>IF('2-nature_aide'!$A$12='2-nature_aide'!$F$131,'2-nature_aide'!$G$28,"-")</f>
        <v>-</v>
      </c>
      <c r="C69" s="232">
        <f t="shared" si="13"/>
        <v>0</v>
      </c>
      <c r="D69" s="446"/>
      <c r="E69" s="99" t="s">
        <v>689</v>
      </c>
      <c r="F69" s="110" t="s">
        <v>500</v>
      </c>
      <c r="G69" s="110"/>
      <c r="H69" s="99"/>
      <c r="I69" s="99"/>
      <c r="J69" s="99"/>
      <c r="K69" s="99"/>
      <c r="L69" s="99"/>
      <c r="M69" s="99"/>
      <c r="N69" s="99"/>
      <c r="O69" s="99"/>
      <c r="P69" s="99"/>
      <c r="Q69" s="99"/>
      <c r="R69" s="99"/>
      <c r="S69" s="99"/>
      <c r="T69" s="99"/>
      <c r="U69" s="99"/>
      <c r="V69" s="99"/>
      <c r="W69" s="99"/>
      <c r="X69" s="99"/>
      <c r="Y69" s="99"/>
      <c r="Z69" s="99">
        <v>1</v>
      </c>
      <c r="AA69" s="99"/>
      <c r="AB69" s="99"/>
      <c r="AC69" s="99"/>
    </row>
    <row r="70" spans="1:29" s="241" customFormat="1" x14ac:dyDescent="0.3">
      <c r="A70" s="99"/>
      <c r="B70" s="99"/>
      <c r="C70" s="99"/>
      <c r="D70" s="446"/>
      <c r="E70" s="99" t="s">
        <v>690</v>
      </c>
      <c r="F70" s="110" t="s">
        <v>501</v>
      </c>
      <c r="G70" s="110"/>
      <c r="H70" s="99"/>
      <c r="I70" s="99"/>
      <c r="J70" s="99"/>
      <c r="K70" s="99"/>
      <c r="L70" s="99"/>
      <c r="M70" s="99"/>
      <c r="N70" s="106"/>
      <c r="O70" s="106"/>
      <c r="P70" s="99"/>
      <c r="Q70" s="99"/>
      <c r="R70" s="99"/>
      <c r="S70" s="99"/>
      <c r="T70" s="99"/>
      <c r="U70" s="99"/>
      <c r="V70" s="99"/>
      <c r="W70" s="99"/>
      <c r="X70" s="99"/>
      <c r="Y70" s="99"/>
      <c r="Z70" s="99">
        <v>1</v>
      </c>
      <c r="AA70" s="99"/>
      <c r="AB70" s="99"/>
      <c r="AC70" s="99"/>
    </row>
    <row r="71" spans="1:29" s="241" customFormat="1" x14ac:dyDescent="0.3">
      <c r="A71" s="99"/>
      <c r="B71" s="99"/>
      <c r="C71" s="99"/>
      <c r="D71" s="446"/>
      <c r="E71" s="99" t="s">
        <v>691</v>
      </c>
      <c r="F71" s="110" t="s">
        <v>502</v>
      </c>
      <c r="G71" s="110"/>
      <c r="H71" s="99"/>
      <c r="I71" s="99"/>
      <c r="J71" s="99"/>
      <c r="K71" s="99"/>
      <c r="L71" s="99"/>
      <c r="M71" s="99"/>
      <c r="N71" s="99"/>
      <c r="O71" s="99"/>
      <c r="P71" s="99"/>
      <c r="Q71" s="99"/>
      <c r="R71" s="99"/>
      <c r="S71" s="99"/>
      <c r="T71" s="99"/>
      <c r="U71" s="99"/>
      <c r="V71" s="99"/>
      <c r="W71" s="99"/>
      <c r="X71" s="99"/>
      <c r="Y71" s="99"/>
      <c r="Z71" s="99">
        <v>1</v>
      </c>
      <c r="AA71" s="99"/>
      <c r="AB71" s="99">
        <v>1</v>
      </c>
      <c r="AC71" s="99"/>
    </row>
    <row r="72" spans="1:29" s="241" customFormat="1" x14ac:dyDescent="0.3">
      <c r="A72" s="99"/>
      <c r="B72" s="99"/>
      <c r="C72" s="99"/>
      <c r="D72" s="446"/>
      <c r="E72" s="99" t="s">
        <v>692</v>
      </c>
      <c r="F72" s="110" t="s">
        <v>503</v>
      </c>
      <c r="G72" s="110"/>
      <c r="H72" s="99"/>
      <c r="I72" s="99"/>
      <c r="J72" s="99"/>
      <c r="K72" s="99"/>
      <c r="L72" s="99"/>
      <c r="M72" s="99"/>
      <c r="N72" s="99"/>
      <c r="O72" s="99"/>
      <c r="P72" s="99"/>
      <c r="Q72" s="99"/>
      <c r="R72" s="99"/>
      <c r="S72" s="99"/>
      <c r="T72" s="99"/>
      <c r="U72" s="99"/>
      <c r="V72" s="99"/>
      <c r="W72" s="99"/>
      <c r="X72" s="99"/>
      <c r="Y72" s="99"/>
      <c r="Z72" s="99">
        <v>1</v>
      </c>
      <c r="AA72" s="99"/>
      <c r="AB72" s="99"/>
      <c r="AC72" s="99"/>
    </row>
    <row r="73" spans="1:29" s="241" customFormat="1" x14ac:dyDescent="0.3">
      <c r="A73" s="99"/>
      <c r="B73" s="99"/>
      <c r="C73" s="99"/>
      <c r="D73" s="446"/>
      <c r="E73" s="99" t="s">
        <v>693</v>
      </c>
      <c r="F73" s="99" t="s">
        <v>571</v>
      </c>
      <c r="G73" s="99"/>
      <c r="H73" s="99"/>
      <c r="I73" s="99"/>
      <c r="J73" s="99"/>
      <c r="K73" s="99"/>
      <c r="L73" s="99"/>
      <c r="M73" s="99"/>
      <c r="N73" s="99"/>
      <c r="O73" s="99"/>
      <c r="P73" s="99"/>
      <c r="Q73" s="99"/>
      <c r="R73" s="99"/>
      <c r="S73" s="99"/>
      <c r="T73" s="99"/>
      <c r="U73" s="99"/>
      <c r="V73" s="99"/>
      <c r="W73" s="99"/>
      <c r="X73" s="99"/>
      <c r="Y73" s="99"/>
      <c r="Z73" s="99">
        <v>1</v>
      </c>
      <c r="AA73" s="99"/>
      <c r="AB73" s="99"/>
      <c r="AC73" s="99"/>
    </row>
    <row r="74" spans="1:29" s="241" customFormat="1" x14ac:dyDescent="0.3">
      <c r="A74" s="99"/>
      <c r="B74" s="99"/>
      <c r="C74" s="99"/>
      <c r="D74" s="446"/>
      <c r="E74" s="99" t="s">
        <v>694</v>
      </c>
      <c r="F74" s="99" t="s">
        <v>572</v>
      </c>
      <c r="G74" s="99"/>
      <c r="H74" s="99"/>
      <c r="I74" s="99"/>
      <c r="J74" s="99"/>
      <c r="K74" s="99"/>
      <c r="L74" s="99"/>
      <c r="M74" s="99"/>
      <c r="N74" s="106"/>
      <c r="O74" s="106"/>
      <c r="P74" s="99"/>
      <c r="Q74" s="99"/>
      <c r="R74" s="99"/>
      <c r="S74" s="99"/>
      <c r="T74" s="99"/>
      <c r="U74" s="99"/>
      <c r="V74" s="99"/>
      <c r="W74" s="99"/>
      <c r="X74" s="99"/>
      <c r="Y74" s="99"/>
      <c r="Z74" s="99">
        <v>1</v>
      </c>
      <c r="AA74" s="99"/>
      <c r="AB74" s="99"/>
      <c r="AC74" s="99"/>
    </row>
    <row r="75" spans="1:29" s="241" customFormat="1" x14ac:dyDescent="0.3">
      <c r="A75" s="99"/>
      <c r="B75" s="99"/>
      <c r="C75" s="99"/>
      <c r="D75" s="446"/>
      <c r="E75" s="99" t="s">
        <v>695</v>
      </c>
      <c r="F75" s="110" t="s">
        <v>564</v>
      </c>
      <c r="G75" s="110"/>
      <c r="H75" s="99"/>
      <c r="I75" s="99"/>
      <c r="J75" s="99"/>
      <c r="K75" s="99"/>
      <c r="L75" s="99"/>
      <c r="M75" s="99"/>
      <c r="N75" s="99"/>
      <c r="O75" s="99"/>
      <c r="P75" s="99"/>
      <c r="Q75" s="99"/>
      <c r="R75" s="99"/>
      <c r="S75" s="99"/>
      <c r="T75" s="99"/>
      <c r="U75" s="99"/>
      <c r="V75" s="99"/>
      <c r="W75" s="99"/>
      <c r="X75" s="99"/>
      <c r="Y75" s="99"/>
      <c r="Z75" s="99">
        <v>1</v>
      </c>
      <c r="AA75" s="99"/>
      <c r="AB75" s="99"/>
      <c r="AC75" s="99"/>
    </row>
    <row r="76" spans="1:29" s="241" customFormat="1" x14ac:dyDescent="0.3">
      <c r="A76" s="99"/>
      <c r="B76" s="99"/>
      <c r="C76" s="99"/>
      <c r="D76" s="248"/>
      <c r="E76" s="99" t="s">
        <v>745</v>
      </c>
      <c r="F76" s="99" t="s">
        <v>569</v>
      </c>
      <c r="G76" s="99"/>
      <c r="H76" s="99"/>
      <c r="I76" s="99"/>
      <c r="J76" s="99"/>
      <c r="K76" s="99"/>
      <c r="L76" s="99"/>
      <c r="M76" s="99"/>
      <c r="N76" s="99"/>
      <c r="O76" s="99"/>
      <c r="P76" s="99"/>
      <c r="Q76" s="99"/>
      <c r="R76" s="99"/>
      <c r="S76" s="99"/>
      <c r="T76" s="99"/>
      <c r="U76" s="99"/>
      <c r="V76" s="99"/>
      <c r="W76" s="99"/>
      <c r="X76" s="99"/>
      <c r="Y76" s="99"/>
      <c r="Z76" s="99">
        <v>1</v>
      </c>
      <c r="AA76" s="99"/>
      <c r="AB76" s="99"/>
      <c r="AC76" s="99"/>
    </row>
    <row r="77" spans="1:29" s="241" customFormat="1" x14ac:dyDescent="0.3">
      <c r="A77" s="99"/>
      <c r="B77" s="99"/>
      <c r="C77" s="99"/>
      <c r="D77" s="248"/>
      <c r="E77" s="99" t="s">
        <v>735</v>
      </c>
      <c r="F77" s="99" t="s">
        <v>573</v>
      </c>
      <c r="G77" s="99"/>
      <c r="H77" s="99"/>
      <c r="I77" s="99"/>
      <c r="J77" s="99"/>
      <c r="K77" s="99"/>
      <c r="L77" s="99"/>
      <c r="M77" s="99"/>
      <c r="N77" s="99"/>
      <c r="O77" s="99"/>
      <c r="P77" s="99"/>
      <c r="Q77" s="99"/>
      <c r="R77" s="99"/>
      <c r="S77" s="99"/>
      <c r="T77" s="99"/>
      <c r="U77" s="99"/>
      <c r="V77" s="99"/>
      <c r="W77" s="99"/>
      <c r="X77" s="99"/>
      <c r="Y77" s="99"/>
      <c r="Z77" s="99">
        <v>1</v>
      </c>
      <c r="AA77" s="99"/>
      <c r="AB77" s="99"/>
      <c r="AC77" s="99"/>
    </row>
    <row r="78" spans="1:29" s="241" customFormat="1" x14ac:dyDescent="0.3">
      <c r="A78" s="99"/>
      <c r="B78" s="99"/>
      <c r="C78" s="99"/>
      <c r="D78" s="248"/>
      <c r="E78" s="99" t="s">
        <v>481</v>
      </c>
      <c r="F78" s="99" t="s">
        <v>570</v>
      </c>
      <c r="G78" s="99"/>
      <c r="H78" s="99"/>
      <c r="I78" s="99"/>
      <c r="J78" s="99" t="s">
        <v>578</v>
      </c>
      <c r="K78" s="99"/>
      <c r="L78" s="99"/>
      <c r="M78" s="99"/>
      <c r="N78" s="99"/>
      <c r="O78" s="99"/>
      <c r="P78" s="99"/>
      <c r="Q78" s="99"/>
      <c r="R78" s="99"/>
      <c r="S78" s="99"/>
      <c r="T78" s="99"/>
      <c r="U78" s="99"/>
      <c r="V78" s="99"/>
      <c r="W78" s="99"/>
      <c r="X78" s="99"/>
      <c r="Y78" s="99"/>
      <c r="Z78" s="99"/>
      <c r="AA78" s="99">
        <v>1</v>
      </c>
      <c r="AB78" s="99"/>
      <c r="AC78" s="99"/>
    </row>
    <row r="79" spans="1:29" s="241" customFormat="1" x14ac:dyDescent="0.3">
      <c r="A79" s="99"/>
      <c r="B79" s="99"/>
      <c r="C79" s="99"/>
      <c r="D79" s="446" t="s">
        <v>744</v>
      </c>
      <c r="E79" s="99" t="s">
        <v>337</v>
      </c>
      <c r="F79" s="99" t="s">
        <v>338</v>
      </c>
      <c r="G79" s="99"/>
      <c r="H79" s="99"/>
      <c r="I79" s="99"/>
      <c r="J79" s="99"/>
      <c r="K79" s="99"/>
      <c r="L79" s="99"/>
      <c r="M79" s="99"/>
      <c r="N79" s="99"/>
      <c r="O79" s="99"/>
      <c r="P79" s="99"/>
      <c r="Q79" s="99"/>
      <c r="R79" s="99"/>
      <c r="S79" s="99"/>
      <c r="T79" s="99"/>
      <c r="U79" s="99"/>
      <c r="V79" s="99"/>
      <c r="W79" s="99"/>
      <c r="X79" s="99"/>
      <c r="Y79" s="99"/>
      <c r="Z79" s="99"/>
      <c r="AA79" s="99">
        <v>1</v>
      </c>
      <c r="AB79" s="99"/>
      <c r="AC79" s="99"/>
    </row>
    <row r="80" spans="1:29" s="241" customFormat="1" x14ac:dyDescent="0.3">
      <c r="A80" s="99"/>
      <c r="B80" s="99"/>
      <c r="C80" s="99"/>
      <c r="D80" s="446"/>
      <c r="E80" s="99" t="s">
        <v>339</v>
      </c>
      <c r="F80" s="99" t="s">
        <v>1141</v>
      </c>
      <c r="G80" s="99"/>
      <c r="H80" s="99"/>
      <c r="I80" s="99"/>
      <c r="J80" s="99"/>
      <c r="K80" s="99"/>
      <c r="L80" s="99"/>
      <c r="M80" s="99"/>
      <c r="N80" s="99"/>
      <c r="O80" s="99"/>
      <c r="P80" s="99"/>
      <c r="Q80" s="99"/>
      <c r="R80" s="99"/>
      <c r="S80" s="99"/>
      <c r="T80" s="99"/>
      <c r="U80" s="99"/>
      <c r="V80" s="99"/>
      <c r="W80" s="99"/>
      <c r="X80" s="99"/>
      <c r="Y80" s="99"/>
      <c r="Z80" s="99"/>
      <c r="AA80" s="99">
        <v>1</v>
      </c>
      <c r="AB80" s="99"/>
      <c r="AC80" s="99"/>
    </row>
    <row r="81" spans="1:29" s="241" customFormat="1" x14ac:dyDescent="0.3">
      <c r="A81" s="99"/>
      <c r="B81" s="99"/>
      <c r="C81" s="99"/>
      <c r="D81" s="446"/>
      <c r="E81" s="99" t="s">
        <v>341</v>
      </c>
      <c r="F81" s="99" t="s">
        <v>342</v>
      </c>
      <c r="G81" s="99"/>
      <c r="H81" s="99"/>
      <c r="I81" s="99"/>
      <c r="J81" s="99"/>
      <c r="K81" s="99"/>
      <c r="L81" s="99"/>
      <c r="M81" s="99"/>
      <c r="N81" s="99"/>
      <c r="O81" s="99"/>
      <c r="P81" s="99"/>
      <c r="Q81" s="99"/>
      <c r="R81" s="99"/>
      <c r="S81" s="99"/>
      <c r="T81" s="99"/>
      <c r="U81" s="99"/>
      <c r="V81" s="99"/>
      <c r="W81" s="99"/>
      <c r="X81" s="99"/>
      <c r="Y81" s="99"/>
      <c r="Z81" s="99"/>
      <c r="AA81" s="99">
        <v>1</v>
      </c>
      <c r="AB81" s="99"/>
      <c r="AC81" s="99"/>
    </row>
    <row r="82" spans="1:29" s="241" customFormat="1" x14ac:dyDescent="0.3">
      <c r="A82" s="99"/>
      <c r="B82" s="99"/>
      <c r="C82" s="99"/>
      <c r="D82" s="446"/>
      <c r="E82" s="99" t="s">
        <v>343</v>
      </c>
      <c r="F82" s="99" t="s">
        <v>344</v>
      </c>
      <c r="G82" s="99"/>
      <c r="H82" s="99"/>
      <c r="I82" s="99"/>
      <c r="J82" s="99"/>
      <c r="K82" s="99"/>
      <c r="L82" s="99"/>
      <c r="M82" s="99"/>
      <c r="N82" s="99"/>
      <c r="O82" s="99"/>
      <c r="P82" s="99"/>
      <c r="Q82" s="99"/>
      <c r="R82" s="99"/>
      <c r="S82" s="99"/>
      <c r="T82" s="99"/>
      <c r="U82" s="99"/>
      <c r="V82" s="99"/>
      <c r="W82" s="99"/>
      <c r="X82" s="99"/>
      <c r="Y82" s="99"/>
      <c r="Z82" s="99"/>
      <c r="AA82" s="99">
        <v>1</v>
      </c>
      <c r="AB82" s="99"/>
      <c r="AC82" s="99"/>
    </row>
    <row r="83" spans="1:29" s="241" customFormat="1" x14ac:dyDescent="0.3">
      <c r="A83" s="99"/>
      <c r="B83" s="99"/>
      <c r="C83" s="99"/>
      <c r="D83" s="446"/>
      <c r="E83" s="99" t="s">
        <v>346</v>
      </c>
      <c r="F83" s="99" t="s">
        <v>347</v>
      </c>
      <c r="G83" s="99"/>
      <c r="H83" s="99"/>
      <c r="I83" s="99"/>
      <c r="J83" s="99"/>
      <c r="K83" s="99"/>
      <c r="L83" s="99"/>
      <c r="M83" s="99"/>
      <c r="N83" s="99"/>
      <c r="O83" s="99"/>
      <c r="P83" s="99"/>
      <c r="Q83" s="99"/>
      <c r="R83" s="99"/>
      <c r="S83" s="99"/>
      <c r="T83" s="99"/>
      <c r="U83" s="99"/>
      <c r="V83" s="99"/>
      <c r="W83" s="99"/>
      <c r="X83" s="99"/>
      <c r="Y83" s="99"/>
      <c r="Z83" s="99"/>
      <c r="AA83" s="99">
        <v>1</v>
      </c>
      <c r="AB83" s="99"/>
      <c r="AC83" s="99"/>
    </row>
    <row r="84" spans="1:29" s="241" customFormat="1" x14ac:dyDescent="0.3">
      <c r="A84" s="99"/>
      <c r="B84" s="99"/>
      <c r="C84" s="99"/>
      <c r="D84" s="446"/>
      <c r="E84" s="99" t="s">
        <v>348</v>
      </c>
      <c r="F84" s="99" t="s">
        <v>349</v>
      </c>
      <c r="G84" s="99"/>
      <c r="H84" s="99"/>
      <c r="I84" s="99"/>
      <c r="J84" s="99"/>
      <c r="K84" s="99"/>
      <c r="L84" s="99"/>
      <c r="M84" s="99"/>
      <c r="N84" s="99"/>
      <c r="O84" s="99"/>
      <c r="P84" s="99"/>
      <c r="Q84" s="99"/>
      <c r="R84" s="99"/>
      <c r="S84" s="99"/>
      <c r="T84" s="99"/>
      <c r="U84" s="99"/>
      <c r="V84" s="99"/>
      <c r="W84" s="99"/>
      <c r="X84" s="99"/>
      <c r="Y84" s="99"/>
      <c r="Z84" s="99"/>
      <c r="AA84" s="99">
        <v>1</v>
      </c>
      <c r="AB84" s="99"/>
      <c r="AC84" s="99"/>
    </row>
    <row r="85" spans="1:29" s="241" customFormat="1" x14ac:dyDescent="0.3">
      <c r="A85" s="99"/>
      <c r="B85" s="99"/>
      <c r="C85" s="99"/>
      <c r="D85" s="446"/>
      <c r="E85" s="99" t="s">
        <v>350</v>
      </c>
      <c r="F85" s="99" t="s">
        <v>351</v>
      </c>
      <c r="G85" s="99"/>
      <c r="H85" s="99"/>
      <c r="I85" s="99"/>
      <c r="J85" s="99"/>
      <c r="K85" s="99"/>
      <c r="L85" s="99"/>
      <c r="M85" s="99"/>
      <c r="N85" s="99"/>
      <c r="O85" s="99"/>
      <c r="P85" s="99"/>
      <c r="Q85" s="99"/>
      <c r="R85" s="99"/>
      <c r="S85" s="99"/>
      <c r="T85" s="99"/>
      <c r="U85" s="99"/>
      <c r="V85" s="99"/>
      <c r="W85" s="99"/>
      <c r="X85" s="99"/>
      <c r="Y85" s="99"/>
      <c r="Z85" s="99"/>
      <c r="AA85" s="99">
        <v>1</v>
      </c>
      <c r="AB85" s="99"/>
      <c r="AC85" s="99"/>
    </row>
    <row r="86" spans="1:29" s="241" customFormat="1" x14ac:dyDescent="0.3">
      <c r="A86" s="99"/>
      <c r="B86" s="99"/>
      <c r="C86" s="99"/>
      <c r="D86" s="446"/>
      <c r="E86" s="99" t="s">
        <v>352</v>
      </c>
      <c r="F86" s="99" t="s">
        <v>353</v>
      </c>
      <c r="G86" s="99"/>
      <c r="H86" s="99"/>
      <c r="I86" s="99"/>
      <c r="J86" s="99"/>
      <c r="K86" s="99"/>
      <c r="L86" s="99"/>
      <c r="M86" s="99"/>
      <c r="N86" s="99"/>
      <c r="O86" s="99"/>
      <c r="P86" s="99"/>
      <c r="Q86" s="99"/>
      <c r="R86" s="99"/>
      <c r="S86" s="99"/>
      <c r="T86" s="99"/>
      <c r="U86" s="99"/>
      <c r="V86" s="99"/>
      <c r="W86" s="99"/>
      <c r="X86" s="99"/>
      <c r="Y86" s="99"/>
      <c r="Z86" s="99"/>
      <c r="AA86" s="99">
        <v>1</v>
      </c>
      <c r="AB86" s="99"/>
      <c r="AC86" s="99"/>
    </row>
    <row r="87" spans="1:29" s="241" customFormat="1" x14ac:dyDescent="0.3">
      <c r="A87" s="99"/>
      <c r="B87" s="99"/>
      <c r="C87" s="99"/>
      <c r="D87" s="446"/>
      <c r="E87" s="99" t="s">
        <v>355</v>
      </c>
      <c r="F87" s="99" t="s">
        <v>356</v>
      </c>
      <c r="G87" s="99"/>
      <c r="H87" s="99"/>
      <c r="I87" s="99"/>
      <c r="J87" s="99"/>
      <c r="K87" s="99"/>
      <c r="L87" s="99"/>
      <c r="M87" s="99"/>
      <c r="N87" s="99"/>
      <c r="O87" s="99"/>
      <c r="P87" s="99"/>
      <c r="Q87" s="99"/>
      <c r="R87" s="99"/>
      <c r="S87" s="99"/>
      <c r="T87" s="99"/>
      <c r="U87" s="99"/>
      <c r="V87" s="99"/>
      <c r="W87" s="99"/>
      <c r="X87" s="99"/>
      <c r="Y87" s="99"/>
      <c r="Z87" s="99"/>
      <c r="AA87" s="99">
        <v>1</v>
      </c>
      <c r="AB87" s="99"/>
      <c r="AC87" s="99"/>
    </row>
    <row r="88" spans="1:29" s="241" customFormat="1" x14ac:dyDescent="0.3">
      <c r="A88" s="99"/>
      <c r="B88" s="99"/>
      <c r="C88" s="99"/>
      <c r="D88" s="446"/>
      <c r="E88" s="99" t="s">
        <v>357</v>
      </c>
      <c r="F88" s="99" t="s">
        <v>358</v>
      </c>
      <c r="G88" s="99"/>
      <c r="H88" s="99"/>
      <c r="I88" s="99"/>
      <c r="J88" s="99"/>
      <c r="K88" s="99"/>
      <c r="L88" s="99"/>
      <c r="M88" s="99"/>
      <c r="N88" s="99"/>
      <c r="O88" s="99"/>
      <c r="P88" s="99"/>
      <c r="Q88" s="99"/>
      <c r="R88" s="99"/>
      <c r="S88" s="99"/>
      <c r="T88" s="99"/>
      <c r="U88" s="99"/>
      <c r="V88" s="99"/>
      <c r="W88" s="99"/>
      <c r="X88" s="99"/>
      <c r="Y88" s="99"/>
      <c r="Z88" s="99"/>
      <c r="AA88" s="99">
        <v>1</v>
      </c>
      <c r="AB88" s="99"/>
      <c r="AC88" s="99"/>
    </row>
    <row r="89" spans="1:29" s="241" customFormat="1" x14ac:dyDescent="0.3">
      <c r="A89" s="99"/>
      <c r="B89" s="99"/>
      <c r="C89" s="99"/>
      <c r="D89" s="446"/>
      <c r="E89" s="99" t="s">
        <v>359</v>
      </c>
      <c r="F89" s="99" t="s">
        <v>360</v>
      </c>
      <c r="G89" s="99"/>
      <c r="H89" s="99"/>
      <c r="I89" s="99"/>
      <c r="J89" s="99"/>
      <c r="K89" s="99"/>
      <c r="L89" s="99"/>
      <c r="M89" s="99"/>
      <c r="N89" s="99"/>
      <c r="O89" s="99"/>
      <c r="P89" s="99"/>
      <c r="Q89" s="99"/>
      <c r="R89" s="99"/>
      <c r="S89" s="99"/>
      <c r="T89" s="99"/>
      <c r="U89" s="99"/>
      <c r="V89" s="99"/>
      <c r="W89" s="99"/>
      <c r="X89" s="99"/>
      <c r="Y89" s="99"/>
      <c r="Z89" s="99"/>
      <c r="AA89" s="99">
        <v>1</v>
      </c>
      <c r="AB89" s="99"/>
      <c r="AC89" s="99"/>
    </row>
    <row r="90" spans="1:29" s="241" customFormat="1" x14ac:dyDescent="0.3">
      <c r="A90" s="99"/>
      <c r="B90" s="99"/>
      <c r="C90" s="99"/>
      <c r="D90" s="446"/>
      <c r="E90" s="99" t="s">
        <v>698</v>
      </c>
      <c r="F90" s="99" t="s">
        <v>565</v>
      </c>
      <c r="G90" s="99"/>
      <c r="H90" s="99"/>
      <c r="I90" s="99"/>
      <c r="J90" s="99"/>
      <c r="K90" s="99"/>
      <c r="L90" s="99"/>
      <c r="M90" s="99"/>
      <c r="N90" s="99"/>
      <c r="O90" s="99"/>
      <c r="P90" s="99"/>
      <c r="Q90" s="99"/>
      <c r="R90" s="99"/>
      <c r="S90" s="99"/>
      <c r="T90" s="99"/>
      <c r="U90" s="99"/>
      <c r="V90" s="99"/>
      <c r="W90" s="99"/>
      <c r="X90" s="99"/>
      <c r="Y90" s="99"/>
      <c r="Z90" s="99"/>
      <c r="AA90" s="99">
        <v>1</v>
      </c>
      <c r="AB90" s="99"/>
      <c r="AC90" s="99"/>
    </row>
    <row r="91" spans="1:29" s="241" customFormat="1" x14ac:dyDescent="0.3">
      <c r="A91" s="99"/>
      <c r="B91" s="99"/>
      <c r="C91" s="99"/>
      <c r="D91" s="446"/>
      <c r="E91" s="99" t="s">
        <v>699</v>
      </c>
      <c r="F91" s="99" t="s">
        <v>504</v>
      </c>
      <c r="G91" s="99"/>
      <c r="H91" s="99"/>
      <c r="I91" s="99"/>
      <c r="J91" s="99"/>
      <c r="K91" s="99"/>
      <c r="L91" s="99"/>
      <c r="M91" s="99"/>
      <c r="N91" s="99"/>
      <c r="O91" s="99"/>
      <c r="P91" s="99"/>
      <c r="Q91" s="99"/>
      <c r="R91" s="99"/>
      <c r="S91" s="99"/>
      <c r="T91" s="99"/>
      <c r="U91" s="99"/>
      <c r="V91" s="99"/>
      <c r="W91" s="99"/>
      <c r="X91" s="99"/>
      <c r="Y91" s="99"/>
      <c r="Z91" s="99"/>
      <c r="AA91" s="99">
        <v>1</v>
      </c>
      <c r="AB91" s="99"/>
      <c r="AC91" s="99"/>
    </row>
    <row r="92" spans="1:29" s="241" customFormat="1" x14ac:dyDescent="0.3">
      <c r="A92" s="99"/>
      <c r="B92" s="99"/>
      <c r="C92" s="99"/>
      <c r="D92" s="446"/>
      <c r="E92" s="99" t="s">
        <v>700</v>
      </c>
      <c r="F92" s="99" t="s">
        <v>505</v>
      </c>
      <c r="G92" s="99"/>
      <c r="H92" s="99"/>
      <c r="I92" s="99"/>
      <c r="J92" s="99"/>
      <c r="K92" s="99"/>
      <c r="L92" s="99"/>
      <c r="M92" s="99"/>
      <c r="N92" s="99"/>
      <c r="O92" s="99"/>
      <c r="P92" s="99"/>
      <c r="Q92" s="99"/>
      <c r="R92" s="99"/>
      <c r="S92" s="99"/>
      <c r="T92" s="99"/>
      <c r="U92" s="99"/>
      <c r="V92" s="99"/>
      <c r="W92" s="99"/>
      <c r="X92" s="99"/>
      <c r="Y92" s="99"/>
      <c r="Z92" s="99"/>
      <c r="AA92" s="99">
        <v>1</v>
      </c>
      <c r="AB92" s="99"/>
      <c r="AC92" s="99"/>
    </row>
    <row r="93" spans="1:29" s="241" customFormat="1" x14ac:dyDescent="0.3">
      <c r="A93" s="99"/>
      <c r="B93" s="99"/>
      <c r="C93" s="99"/>
      <c r="D93" s="446"/>
      <c r="E93" s="99" t="s">
        <v>701</v>
      </c>
      <c r="F93" s="99" t="s">
        <v>506</v>
      </c>
      <c r="G93" s="99"/>
      <c r="H93" s="99"/>
      <c r="I93" s="99"/>
      <c r="J93" s="99"/>
      <c r="K93" s="99"/>
      <c r="L93" s="99"/>
      <c r="M93" s="99"/>
      <c r="N93" s="99"/>
      <c r="O93" s="99"/>
      <c r="P93" s="99"/>
      <c r="Q93" s="99"/>
      <c r="R93" s="99"/>
      <c r="S93" s="99"/>
      <c r="T93" s="99"/>
      <c r="U93" s="99"/>
      <c r="V93" s="99"/>
      <c r="W93" s="99"/>
      <c r="X93" s="99"/>
      <c r="Y93" s="99"/>
      <c r="Z93" s="99"/>
      <c r="AA93" s="99">
        <v>1</v>
      </c>
      <c r="AB93" s="99"/>
      <c r="AC93" s="99"/>
    </row>
    <row r="94" spans="1:29" s="241" customFormat="1" x14ac:dyDescent="0.3">
      <c r="A94" s="99"/>
      <c r="B94" s="99"/>
      <c r="C94" s="99"/>
      <c r="D94" s="446"/>
      <c r="E94" s="99" t="s">
        <v>755</v>
      </c>
      <c r="F94" s="99" t="s">
        <v>507</v>
      </c>
      <c r="G94" s="99"/>
      <c r="H94" s="99"/>
      <c r="I94" s="99"/>
      <c r="J94" s="99"/>
      <c r="K94" s="99"/>
      <c r="L94" s="99"/>
      <c r="M94" s="99"/>
      <c r="N94" s="99"/>
      <c r="O94" s="99"/>
      <c r="P94" s="99"/>
      <c r="Q94" s="99"/>
      <c r="R94" s="99"/>
      <c r="S94" s="99"/>
      <c r="T94" s="99"/>
      <c r="U94" s="99"/>
      <c r="V94" s="99"/>
      <c r="W94" s="99"/>
      <c r="X94" s="99"/>
      <c r="Y94" s="99"/>
      <c r="Z94" s="99"/>
      <c r="AA94" s="99">
        <v>1</v>
      </c>
      <c r="AB94" s="99"/>
      <c r="AC94" s="99"/>
    </row>
    <row r="95" spans="1:29" s="241" customFormat="1" x14ac:dyDescent="0.3">
      <c r="A95" s="99"/>
      <c r="B95" s="99"/>
      <c r="C95" s="99"/>
      <c r="D95" s="446"/>
      <c r="E95" s="99" t="s">
        <v>702</v>
      </c>
      <c r="F95" s="99" t="s">
        <v>508</v>
      </c>
      <c r="G95" s="99"/>
      <c r="H95" s="99"/>
      <c r="I95" s="99"/>
      <c r="J95" s="99"/>
      <c r="K95" s="99"/>
      <c r="L95" s="99"/>
      <c r="M95" s="99"/>
      <c r="N95" s="99"/>
      <c r="O95" s="99"/>
      <c r="P95" s="99"/>
      <c r="Q95" s="99"/>
      <c r="R95" s="99"/>
      <c r="S95" s="99"/>
      <c r="T95" s="99"/>
      <c r="U95" s="99"/>
      <c r="V95" s="99"/>
      <c r="W95" s="99"/>
      <c r="X95" s="99"/>
      <c r="Y95" s="99"/>
      <c r="Z95" s="99">
        <v>1</v>
      </c>
      <c r="AA95" s="99"/>
      <c r="AB95" s="99"/>
      <c r="AC95" s="99"/>
    </row>
    <row r="96" spans="1:29" s="241" customFormat="1" x14ac:dyDescent="0.3">
      <c r="A96" s="99"/>
      <c r="B96" s="99"/>
      <c r="C96" s="99"/>
      <c r="D96" s="446"/>
      <c r="E96" s="99" t="s">
        <v>703</v>
      </c>
      <c r="F96" s="99" t="s">
        <v>509</v>
      </c>
      <c r="G96" s="99"/>
      <c r="H96" s="99"/>
      <c r="I96" s="99"/>
      <c r="J96" s="99"/>
      <c r="K96" s="99"/>
      <c r="L96" s="99"/>
      <c r="M96" s="99"/>
      <c r="N96" s="99"/>
      <c r="O96" s="99"/>
      <c r="P96" s="99"/>
      <c r="Q96" s="99"/>
      <c r="R96" s="99"/>
      <c r="S96" s="99"/>
      <c r="T96" s="99"/>
      <c r="U96" s="99"/>
      <c r="V96" s="99"/>
      <c r="W96" s="99"/>
      <c r="X96" s="99"/>
      <c r="Y96" s="99"/>
      <c r="Z96" s="99">
        <v>1</v>
      </c>
      <c r="AA96" s="99"/>
      <c r="AB96" s="99"/>
      <c r="AC96" s="99"/>
    </row>
    <row r="97" spans="1:29" s="241" customFormat="1" x14ac:dyDescent="0.3">
      <c r="A97" s="99"/>
      <c r="B97" s="99"/>
      <c r="C97" s="99"/>
      <c r="D97" s="446"/>
      <c r="E97" s="99" t="s">
        <v>704</v>
      </c>
      <c r="F97" s="99" t="s">
        <v>510</v>
      </c>
      <c r="G97" s="99"/>
      <c r="H97" s="99"/>
      <c r="I97" s="99"/>
      <c r="J97" s="99"/>
      <c r="K97" s="99"/>
      <c r="L97" s="99"/>
      <c r="M97" s="99"/>
      <c r="N97" s="99"/>
      <c r="O97" s="99"/>
      <c r="P97" s="99"/>
      <c r="Q97" s="99"/>
      <c r="R97" s="99"/>
      <c r="S97" s="99"/>
      <c r="T97" s="99"/>
      <c r="U97" s="99"/>
      <c r="V97" s="99"/>
      <c r="W97" s="99"/>
      <c r="X97" s="99"/>
      <c r="Y97" s="99"/>
      <c r="Z97" s="99"/>
      <c r="AA97" s="99">
        <v>1</v>
      </c>
      <c r="AB97" s="99"/>
      <c r="AC97" s="99"/>
    </row>
    <row r="98" spans="1:29" s="241" customFormat="1" x14ac:dyDescent="0.3">
      <c r="A98" s="99"/>
      <c r="B98" s="99"/>
      <c r="C98" s="99"/>
      <c r="D98" s="446"/>
      <c r="E98" s="99" t="s">
        <v>705</v>
      </c>
      <c r="F98" s="99" t="s">
        <v>511</v>
      </c>
      <c r="G98" s="99"/>
      <c r="H98" s="99"/>
      <c r="I98" s="99"/>
      <c r="J98" s="99"/>
      <c r="K98" s="99"/>
      <c r="L98" s="99"/>
      <c r="M98" s="99"/>
      <c r="N98" s="99"/>
      <c r="O98" s="99"/>
      <c r="P98" s="99"/>
      <c r="Q98" s="99"/>
      <c r="R98" s="99"/>
      <c r="S98" s="99"/>
      <c r="T98" s="99"/>
      <c r="U98" s="99"/>
      <c r="V98" s="99"/>
      <c r="W98" s="99"/>
      <c r="X98" s="99"/>
      <c r="Y98" s="99"/>
      <c r="Z98" s="99"/>
      <c r="AA98" s="99">
        <v>1</v>
      </c>
      <c r="AB98" s="99"/>
      <c r="AC98" s="99"/>
    </row>
    <row r="99" spans="1:29" s="241" customFormat="1" x14ac:dyDescent="0.3">
      <c r="A99" s="99"/>
      <c r="B99" s="99"/>
      <c r="C99" s="99"/>
      <c r="D99" s="446"/>
      <c r="E99" s="99" t="s">
        <v>706</v>
      </c>
      <c r="F99" s="99" t="s">
        <v>512</v>
      </c>
      <c r="G99" s="99"/>
      <c r="H99" s="99"/>
      <c r="I99" s="99"/>
      <c r="J99" s="99"/>
      <c r="K99" s="99"/>
      <c r="L99" s="99"/>
      <c r="M99" s="99"/>
      <c r="N99" s="99"/>
      <c r="O99" s="99"/>
      <c r="P99" s="99"/>
      <c r="Q99" s="99"/>
      <c r="R99" s="99"/>
      <c r="S99" s="99"/>
      <c r="T99" s="99"/>
      <c r="U99" s="99"/>
      <c r="V99" s="99"/>
      <c r="W99" s="99"/>
      <c r="X99" s="99"/>
      <c r="Y99" s="99"/>
      <c r="Z99" s="99"/>
      <c r="AA99" s="99">
        <v>1</v>
      </c>
      <c r="AB99" s="99"/>
      <c r="AC99" s="99"/>
    </row>
    <row r="100" spans="1:29" s="241" customFormat="1" x14ac:dyDescent="0.3">
      <c r="A100" s="99"/>
      <c r="B100" s="99"/>
      <c r="C100" s="99"/>
      <c r="D100" s="446"/>
      <c r="E100" s="99" t="s">
        <v>707</v>
      </c>
      <c r="F100" s="99" t="s">
        <v>513</v>
      </c>
      <c r="G100" s="99"/>
      <c r="H100" s="99"/>
      <c r="I100" s="99"/>
      <c r="J100" s="99"/>
      <c r="K100" s="99"/>
      <c r="L100" s="99"/>
      <c r="M100" s="99"/>
      <c r="N100" s="99"/>
      <c r="O100" s="99"/>
      <c r="P100" s="99"/>
      <c r="Q100" s="99"/>
      <c r="R100" s="99"/>
      <c r="S100" s="99"/>
      <c r="T100" s="99"/>
      <c r="U100" s="99"/>
      <c r="V100" s="99"/>
      <c r="W100" s="99"/>
      <c r="X100" s="99"/>
      <c r="Y100" s="99"/>
      <c r="Z100" s="99"/>
      <c r="AA100" s="99">
        <v>1</v>
      </c>
      <c r="AB100" s="99"/>
      <c r="AC100" s="99"/>
    </row>
    <row r="101" spans="1:29" s="241" customFormat="1" x14ac:dyDescent="0.3">
      <c r="A101" s="99"/>
      <c r="B101" s="99"/>
      <c r="C101" s="99"/>
      <c r="D101" s="446"/>
      <c r="E101" s="99" t="s">
        <v>708</v>
      </c>
      <c r="F101" s="99" t="s">
        <v>514</v>
      </c>
      <c r="G101" s="99"/>
      <c r="H101" s="99"/>
      <c r="I101" s="99"/>
      <c r="J101" s="99"/>
      <c r="K101" s="99"/>
      <c r="L101" s="99"/>
      <c r="M101" s="99"/>
      <c r="N101" s="99"/>
      <c r="O101" s="99"/>
      <c r="P101" s="99"/>
      <c r="Q101" s="99"/>
      <c r="R101" s="99"/>
      <c r="S101" s="99"/>
      <c r="T101" s="99"/>
      <c r="U101" s="99"/>
      <c r="V101" s="99"/>
      <c r="W101" s="99"/>
      <c r="X101" s="99"/>
      <c r="Y101" s="99"/>
      <c r="Z101" s="99"/>
      <c r="AA101" s="99">
        <v>1</v>
      </c>
      <c r="AB101" s="99"/>
      <c r="AC101" s="99"/>
    </row>
    <row r="102" spans="1:29" s="241" customFormat="1" x14ac:dyDescent="0.3">
      <c r="A102" s="99"/>
      <c r="B102" s="99"/>
      <c r="C102" s="99"/>
      <c r="D102" s="446"/>
      <c r="E102" s="99" t="s">
        <v>709</v>
      </c>
      <c r="F102" s="99" t="s">
        <v>515</v>
      </c>
      <c r="G102" s="99"/>
      <c r="H102" s="99"/>
      <c r="I102" s="99"/>
      <c r="J102" s="99"/>
      <c r="K102" s="99"/>
      <c r="L102" s="99"/>
      <c r="M102" s="99"/>
      <c r="N102" s="99"/>
      <c r="O102" s="99"/>
      <c r="P102" s="99"/>
      <c r="Q102" s="99"/>
      <c r="R102" s="99"/>
      <c r="S102" s="99"/>
      <c r="T102" s="99"/>
      <c r="U102" s="99"/>
      <c r="V102" s="99"/>
      <c r="W102" s="99"/>
      <c r="X102" s="99"/>
      <c r="Y102" s="99"/>
      <c r="Z102" s="99"/>
      <c r="AA102" s="99">
        <v>1</v>
      </c>
      <c r="AB102" s="99"/>
      <c r="AC102" s="99"/>
    </row>
    <row r="103" spans="1:29" s="241" customFormat="1" x14ac:dyDescent="0.3">
      <c r="A103" s="99"/>
      <c r="B103" s="99"/>
      <c r="C103" s="99"/>
      <c r="D103" s="446"/>
      <c r="E103" s="99" t="s">
        <v>710</v>
      </c>
      <c r="F103" s="99" t="s">
        <v>516</v>
      </c>
      <c r="G103" s="99"/>
      <c r="H103" s="99"/>
      <c r="I103" s="99"/>
      <c r="J103" s="99"/>
      <c r="K103" s="99"/>
      <c r="L103" s="99"/>
      <c r="M103" s="99"/>
      <c r="N103" s="99"/>
      <c r="O103" s="99"/>
      <c r="P103" s="99"/>
      <c r="Q103" s="99"/>
      <c r="R103" s="99"/>
      <c r="S103" s="99"/>
      <c r="T103" s="99"/>
      <c r="U103" s="99"/>
      <c r="V103" s="99"/>
      <c r="W103" s="99"/>
      <c r="X103" s="99"/>
      <c r="Y103" s="99"/>
      <c r="Z103" s="99"/>
      <c r="AA103" s="99">
        <v>1</v>
      </c>
      <c r="AB103" s="99"/>
      <c r="AC103" s="99"/>
    </row>
    <row r="104" spans="1:29" s="241" customFormat="1" x14ac:dyDescent="0.3">
      <c r="A104" s="99"/>
      <c r="B104" s="99"/>
      <c r="C104" s="99"/>
      <c r="D104" s="446"/>
      <c r="E104" s="99" t="s">
        <v>711</v>
      </c>
      <c r="F104" s="99" t="s">
        <v>517</v>
      </c>
      <c r="G104" s="99"/>
      <c r="H104" s="99"/>
      <c r="I104" s="99"/>
      <c r="J104" s="99"/>
      <c r="K104" s="99"/>
      <c r="L104" s="99"/>
      <c r="M104" s="99"/>
      <c r="N104" s="99"/>
      <c r="O104" s="99"/>
      <c r="P104" s="99"/>
      <c r="Q104" s="99"/>
      <c r="R104" s="99"/>
      <c r="S104" s="99"/>
      <c r="T104" s="99"/>
      <c r="U104" s="99"/>
      <c r="V104" s="99"/>
      <c r="W104" s="99"/>
      <c r="X104" s="99"/>
      <c r="Y104" s="99"/>
      <c r="Z104" s="99"/>
      <c r="AA104" s="99">
        <v>1</v>
      </c>
      <c r="AB104" s="99"/>
      <c r="AC104" s="99"/>
    </row>
    <row r="105" spans="1:29" s="241" customFormat="1" x14ac:dyDescent="0.3">
      <c r="A105" s="99"/>
      <c r="B105" s="99"/>
      <c r="C105" s="99"/>
      <c r="D105" s="446"/>
      <c r="E105" s="99" t="s">
        <v>756</v>
      </c>
      <c r="F105" s="99" t="s">
        <v>518</v>
      </c>
      <c r="G105" s="99"/>
      <c r="H105" s="99"/>
      <c r="I105" s="99"/>
      <c r="J105" s="99"/>
      <c r="K105" s="99"/>
      <c r="L105" s="99"/>
      <c r="M105" s="99"/>
      <c r="N105" s="99"/>
      <c r="O105" s="99"/>
      <c r="P105" s="99"/>
      <c r="Q105" s="99"/>
      <c r="R105" s="99"/>
      <c r="S105" s="99"/>
      <c r="T105" s="99"/>
      <c r="U105" s="99"/>
      <c r="V105" s="99"/>
      <c r="W105" s="99"/>
      <c r="X105" s="99"/>
      <c r="Y105" s="99"/>
      <c r="Z105" s="99"/>
      <c r="AA105" s="99">
        <v>1</v>
      </c>
      <c r="AB105" s="99"/>
      <c r="AC105" s="99"/>
    </row>
    <row r="106" spans="1:29" s="241" customFormat="1" x14ac:dyDescent="0.3">
      <c r="A106" s="99"/>
      <c r="B106" s="99"/>
      <c r="C106" s="99"/>
      <c r="D106" s="446"/>
      <c r="E106" s="99" t="s">
        <v>712</v>
      </c>
      <c r="F106" s="99" t="s">
        <v>519</v>
      </c>
      <c r="G106" s="99"/>
      <c r="H106" s="99"/>
      <c r="I106" s="99"/>
      <c r="J106" s="99"/>
      <c r="K106" s="99"/>
      <c r="L106" s="99"/>
      <c r="M106" s="99"/>
      <c r="N106" s="99"/>
      <c r="O106" s="99"/>
      <c r="P106" s="99"/>
      <c r="Q106" s="99"/>
      <c r="R106" s="99"/>
      <c r="S106" s="99"/>
      <c r="T106" s="99"/>
      <c r="U106" s="99"/>
      <c r="V106" s="99"/>
      <c r="W106" s="99"/>
      <c r="X106" s="99"/>
      <c r="Y106" s="99"/>
      <c r="Z106" s="99"/>
      <c r="AA106" s="99">
        <v>1</v>
      </c>
      <c r="AB106" s="99"/>
      <c r="AC106" s="99"/>
    </row>
    <row r="107" spans="1:29" s="241" customFormat="1" x14ac:dyDescent="0.3">
      <c r="A107" s="99"/>
      <c r="B107" s="99"/>
      <c r="C107" s="99"/>
      <c r="D107" s="446"/>
      <c r="E107" s="99" t="s">
        <v>713</v>
      </c>
      <c r="F107" s="99" t="s">
        <v>520</v>
      </c>
      <c r="G107" s="99"/>
      <c r="H107" s="99"/>
      <c r="I107" s="99"/>
      <c r="J107" s="99"/>
      <c r="K107" s="99"/>
      <c r="L107" s="99"/>
      <c r="M107" s="99"/>
      <c r="N107" s="99"/>
      <c r="O107" s="99"/>
      <c r="P107" s="99"/>
      <c r="Q107" s="99"/>
      <c r="R107" s="99"/>
      <c r="S107" s="99"/>
      <c r="T107" s="99"/>
      <c r="U107" s="99"/>
      <c r="V107" s="99"/>
      <c r="W107" s="99"/>
      <c r="X107" s="99"/>
      <c r="Y107" s="99"/>
      <c r="Z107" s="99"/>
      <c r="AA107" s="99">
        <v>1</v>
      </c>
      <c r="AB107" s="99"/>
      <c r="AC107" s="99"/>
    </row>
    <row r="108" spans="1:29" s="241" customFormat="1" x14ac:dyDescent="0.3">
      <c r="A108" s="99"/>
      <c r="B108" s="99"/>
      <c r="C108" s="99"/>
      <c r="D108" s="446"/>
      <c r="E108" s="99" t="s">
        <v>714</v>
      </c>
      <c r="F108" s="99" t="s">
        <v>530</v>
      </c>
      <c r="G108" s="99"/>
      <c r="H108" s="99"/>
      <c r="I108" s="99"/>
      <c r="J108" s="99"/>
      <c r="K108" s="99"/>
      <c r="L108" s="99"/>
      <c r="M108" s="99"/>
      <c r="N108" s="99"/>
      <c r="O108" s="99"/>
      <c r="P108" s="99"/>
      <c r="Q108" s="99"/>
      <c r="R108" s="99"/>
      <c r="S108" s="99"/>
      <c r="T108" s="99"/>
      <c r="U108" s="99"/>
      <c r="V108" s="99"/>
      <c r="W108" s="99"/>
      <c r="X108" s="99"/>
      <c r="Y108" s="99"/>
      <c r="Z108" s="99"/>
      <c r="AA108" s="99">
        <v>1</v>
      </c>
      <c r="AB108" s="99"/>
      <c r="AC108" s="99"/>
    </row>
    <row r="109" spans="1:29" s="241" customFormat="1" x14ac:dyDescent="0.3">
      <c r="A109" s="99"/>
      <c r="B109" s="99"/>
      <c r="C109" s="99"/>
      <c r="D109" s="446"/>
      <c r="E109" s="99" t="s">
        <v>715</v>
      </c>
      <c r="F109" s="99" t="s">
        <v>521</v>
      </c>
      <c r="G109" s="99"/>
      <c r="H109" s="99"/>
      <c r="I109" s="99"/>
      <c r="J109" s="99"/>
      <c r="K109" s="99"/>
      <c r="L109" s="99"/>
      <c r="M109" s="99"/>
      <c r="N109" s="99"/>
      <c r="O109" s="99"/>
      <c r="P109" s="99"/>
      <c r="Q109" s="99"/>
      <c r="R109" s="99"/>
      <c r="S109" s="99"/>
      <c r="T109" s="99"/>
      <c r="U109" s="99"/>
      <c r="V109" s="99"/>
      <c r="W109" s="99"/>
      <c r="X109" s="99"/>
      <c r="Y109" s="99"/>
      <c r="Z109" s="99"/>
      <c r="AA109" s="99">
        <v>1</v>
      </c>
      <c r="AB109" s="99"/>
      <c r="AC109" s="99"/>
    </row>
    <row r="110" spans="1:29" s="241" customFormat="1" x14ac:dyDescent="0.3">
      <c r="A110" s="99"/>
      <c r="B110" s="99"/>
      <c r="C110" s="99"/>
      <c r="D110" s="446"/>
      <c r="E110" s="99" t="s">
        <v>716</v>
      </c>
      <c r="F110" s="99" t="s">
        <v>522</v>
      </c>
      <c r="G110" s="99"/>
      <c r="H110" s="99"/>
      <c r="I110" s="99"/>
      <c r="J110" s="99"/>
      <c r="K110" s="99"/>
      <c r="L110" s="99"/>
      <c r="M110" s="99"/>
      <c r="N110" s="99"/>
      <c r="O110" s="99"/>
      <c r="P110" s="99"/>
      <c r="Q110" s="99"/>
      <c r="R110" s="99"/>
      <c r="S110" s="99"/>
      <c r="T110" s="99"/>
      <c r="U110" s="99"/>
      <c r="V110" s="99"/>
      <c r="W110" s="99"/>
      <c r="X110" s="99"/>
      <c r="Y110" s="99"/>
      <c r="Z110" s="99"/>
      <c r="AA110" s="99">
        <v>1</v>
      </c>
      <c r="AB110" s="99"/>
      <c r="AC110" s="99"/>
    </row>
    <row r="111" spans="1:29" s="241" customFormat="1" x14ac:dyDescent="0.3">
      <c r="A111" s="99"/>
      <c r="B111" s="99"/>
      <c r="C111" s="99"/>
      <c r="D111" s="446"/>
      <c r="E111" s="99" t="s">
        <v>717</v>
      </c>
      <c r="F111" s="99" t="s">
        <v>523</v>
      </c>
      <c r="G111" s="99"/>
      <c r="H111" s="99"/>
      <c r="I111" s="99"/>
      <c r="J111" s="99"/>
      <c r="K111" s="99"/>
      <c r="L111" s="99"/>
      <c r="M111" s="99"/>
      <c r="N111" s="99"/>
      <c r="O111" s="99"/>
      <c r="P111" s="99"/>
      <c r="Q111" s="99"/>
      <c r="R111" s="99"/>
      <c r="S111" s="99"/>
      <c r="T111" s="99"/>
      <c r="U111" s="99"/>
      <c r="V111" s="99"/>
      <c r="W111" s="99"/>
      <c r="X111" s="99"/>
      <c r="Y111" s="99"/>
      <c r="Z111" s="99"/>
      <c r="AA111" s="99">
        <v>1</v>
      </c>
      <c r="AB111" s="99"/>
      <c r="AC111" s="99"/>
    </row>
    <row r="112" spans="1:29" s="241" customFormat="1" x14ac:dyDescent="0.3">
      <c r="A112" s="99"/>
      <c r="B112" s="99"/>
      <c r="C112" s="99"/>
      <c r="D112" s="446"/>
      <c r="E112" s="99" t="s">
        <v>718</v>
      </c>
      <c r="F112" s="99" t="s">
        <v>524</v>
      </c>
      <c r="G112" s="99"/>
      <c r="H112" s="99"/>
      <c r="I112" s="99"/>
      <c r="J112" s="99"/>
      <c r="K112" s="99"/>
      <c r="L112" s="99"/>
      <c r="M112" s="99"/>
      <c r="N112" s="99"/>
      <c r="O112" s="99"/>
      <c r="P112" s="99"/>
      <c r="Q112" s="99"/>
      <c r="R112" s="99"/>
      <c r="S112" s="99"/>
      <c r="T112" s="99"/>
      <c r="U112" s="99"/>
      <c r="V112" s="99"/>
      <c r="W112" s="99"/>
      <c r="X112" s="99"/>
      <c r="Y112" s="99"/>
      <c r="Z112" s="99"/>
      <c r="AA112" s="99">
        <v>1</v>
      </c>
      <c r="AB112" s="99"/>
      <c r="AC112" s="99"/>
    </row>
    <row r="113" spans="1:29" s="241" customFormat="1" x14ac:dyDescent="0.3">
      <c r="A113" s="99"/>
      <c r="B113" s="99"/>
      <c r="C113" s="99"/>
      <c r="D113" s="446"/>
      <c r="E113" s="99" t="s">
        <v>719</v>
      </c>
      <c r="F113" s="99" t="s">
        <v>525</v>
      </c>
      <c r="G113" s="99"/>
      <c r="H113" s="99"/>
      <c r="I113" s="99"/>
      <c r="J113" s="99"/>
      <c r="K113" s="99"/>
      <c r="L113" s="99"/>
      <c r="M113" s="99"/>
      <c r="N113" s="99"/>
      <c r="O113" s="99"/>
      <c r="P113" s="99"/>
      <c r="Q113" s="99"/>
      <c r="R113" s="99"/>
      <c r="S113" s="99"/>
      <c r="T113" s="99"/>
      <c r="U113" s="99"/>
      <c r="V113" s="99"/>
      <c r="W113" s="99"/>
      <c r="X113" s="99"/>
      <c r="Y113" s="99"/>
      <c r="Z113" s="99"/>
      <c r="AA113" s="99">
        <v>1</v>
      </c>
      <c r="AB113" s="99"/>
      <c r="AC113" s="99"/>
    </row>
    <row r="114" spans="1:29" s="241" customFormat="1" x14ac:dyDescent="0.3">
      <c r="A114" s="99"/>
      <c r="B114" s="99"/>
      <c r="C114" s="99"/>
      <c r="D114" s="446"/>
      <c r="E114" s="99" t="s">
        <v>720</v>
      </c>
      <c r="F114" s="99" t="s">
        <v>526</v>
      </c>
      <c r="G114" s="99"/>
      <c r="H114" s="99"/>
      <c r="I114" s="99"/>
      <c r="J114" s="99"/>
      <c r="K114" s="99"/>
      <c r="L114" s="99"/>
      <c r="M114" s="99"/>
      <c r="N114" s="99"/>
      <c r="O114" s="99"/>
      <c r="P114" s="99"/>
      <c r="Q114" s="99"/>
      <c r="R114" s="99"/>
      <c r="S114" s="99"/>
      <c r="T114" s="99"/>
      <c r="U114" s="99"/>
      <c r="V114" s="99"/>
      <c r="W114" s="99"/>
      <c r="X114" s="99"/>
      <c r="Y114" s="99"/>
      <c r="Z114" s="99"/>
      <c r="AA114" s="99">
        <v>1</v>
      </c>
      <c r="AB114" s="99"/>
      <c r="AC114" s="99"/>
    </row>
    <row r="115" spans="1:29" s="241" customFormat="1" x14ac:dyDescent="0.3">
      <c r="A115" s="99"/>
      <c r="B115" s="99"/>
      <c r="C115" s="99"/>
      <c r="D115" s="446"/>
      <c r="E115" s="99" t="s">
        <v>721</v>
      </c>
      <c r="F115" s="99" t="s">
        <v>527</v>
      </c>
      <c r="G115" s="99"/>
      <c r="H115" s="99"/>
      <c r="I115" s="99"/>
      <c r="J115" s="99"/>
      <c r="K115" s="99"/>
      <c r="L115" s="99"/>
      <c r="M115" s="99"/>
      <c r="N115" s="99"/>
      <c r="O115" s="99"/>
      <c r="P115" s="99"/>
      <c r="Q115" s="99"/>
      <c r="R115" s="99"/>
      <c r="S115" s="99"/>
      <c r="T115" s="99"/>
      <c r="U115" s="99"/>
      <c r="V115" s="99"/>
      <c r="W115" s="99"/>
      <c r="X115" s="99"/>
      <c r="Y115" s="99"/>
      <c r="Z115" s="99"/>
      <c r="AA115" s="99">
        <v>1</v>
      </c>
      <c r="AB115" s="99"/>
      <c r="AC115" s="99"/>
    </row>
    <row r="116" spans="1:29" s="241" customFormat="1" x14ac:dyDescent="0.3">
      <c r="A116" s="99"/>
      <c r="B116" s="99"/>
      <c r="C116" s="99"/>
      <c r="D116" s="446"/>
      <c r="E116" s="99" t="s">
        <v>722</v>
      </c>
      <c r="F116" s="99" t="s">
        <v>534</v>
      </c>
      <c r="G116" s="99"/>
      <c r="H116" s="99"/>
      <c r="I116" s="99"/>
      <c r="J116" s="99"/>
      <c r="K116" s="99"/>
      <c r="L116" s="99"/>
      <c r="M116" s="99"/>
      <c r="N116" s="99"/>
      <c r="O116" s="99"/>
      <c r="P116" s="99"/>
      <c r="Q116" s="99"/>
      <c r="R116" s="99"/>
      <c r="S116" s="99"/>
      <c r="T116" s="99"/>
      <c r="U116" s="99"/>
      <c r="V116" s="99"/>
      <c r="W116" s="99"/>
      <c r="X116" s="99"/>
      <c r="Y116" s="99"/>
      <c r="Z116" s="99"/>
      <c r="AA116" s="99">
        <v>1</v>
      </c>
      <c r="AB116" s="99"/>
      <c r="AC116" s="99"/>
    </row>
    <row r="117" spans="1:29" s="241" customFormat="1" x14ac:dyDescent="0.3">
      <c r="A117" s="99"/>
      <c r="B117" s="99"/>
      <c r="C117" s="99"/>
      <c r="D117" s="446"/>
      <c r="E117" s="99" t="s">
        <v>723</v>
      </c>
      <c r="F117" s="99" t="s">
        <v>532</v>
      </c>
      <c r="G117" s="99"/>
      <c r="H117" s="99"/>
      <c r="I117" s="99"/>
      <c r="J117" s="99"/>
      <c r="K117" s="99"/>
      <c r="L117" s="99"/>
      <c r="M117" s="99"/>
      <c r="N117" s="99"/>
      <c r="O117" s="99"/>
      <c r="P117" s="99"/>
      <c r="Q117" s="99"/>
      <c r="R117" s="99"/>
      <c r="S117" s="99"/>
      <c r="T117" s="99"/>
      <c r="U117" s="99"/>
      <c r="V117" s="99"/>
      <c r="W117" s="99"/>
      <c r="X117" s="99"/>
      <c r="Y117" s="99"/>
      <c r="Z117" s="99"/>
      <c r="AA117" s="99">
        <v>1</v>
      </c>
      <c r="AB117" s="99"/>
      <c r="AC117" s="99"/>
    </row>
    <row r="118" spans="1:29" s="241" customFormat="1" x14ac:dyDescent="0.3">
      <c r="A118" s="99"/>
      <c r="B118" s="99"/>
      <c r="C118" s="99"/>
      <c r="D118" s="446"/>
      <c r="E118" s="99" t="s">
        <v>724</v>
      </c>
      <c r="F118" s="99" t="s">
        <v>533</v>
      </c>
      <c r="G118" s="99"/>
      <c r="H118" s="99"/>
      <c r="I118" s="99"/>
      <c r="J118" s="99"/>
      <c r="K118" s="99"/>
      <c r="L118" s="99"/>
      <c r="M118" s="99"/>
      <c r="N118" s="99"/>
      <c r="O118" s="99"/>
      <c r="P118" s="99"/>
      <c r="Q118" s="99"/>
      <c r="R118" s="99"/>
      <c r="S118" s="99"/>
      <c r="T118" s="99"/>
      <c r="U118" s="99"/>
      <c r="V118" s="99"/>
      <c r="W118" s="99"/>
      <c r="X118" s="99"/>
      <c r="Y118" s="99"/>
      <c r="Z118" s="99"/>
      <c r="AA118" s="99">
        <v>1</v>
      </c>
      <c r="AB118" s="99"/>
      <c r="AC118" s="99"/>
    </row>
    <row r="119" spans="1:29" s="241" customFormat="1" x14ac:dyDescent="0.3">
      <c r="A119" s="99"/>
      <c r="B119" s="99"/>
      <c r="C119" s="99"/>
      <c r="D119" s="446"/>
      <c r="E119" s="99" t="s">
        <v>725</v>
      </c>
      <c r="F119" s="99" t="s">
        <v>529</v>
      </c>
      <c r="G119" s="99"/>
      <c r="H119" s="99"/>
      <c r="I119" s="99"/>
      <c r="J119" s="99"/>
      <c r="K119" s="99"/>
      <c r="L119" s="99"/>
      <c r="M119" s="99"/>
      <c r="N119" s="99"/>
      <c r="O119" s="99"/>
      <c r="P119" s="99"/>
      <c r="Q119" s="99"/>
      <c r="R119" s="99"/>
      <c r="S119" s="99"/>
      <c r="T119" s="99"/>
      <c r="U119" s="99"/>
      <c r="V119" s="99"/>
      <c r="W119" s="99"/>
      <c r="X119" s="99"/>
      <c r="Y119" s="99"/>
      <c r="Z119" s="99"/>
      <c r="AA119" s="99">
        <v>1</v>
      </c>
      <c r="AB119" s="99"/>
      <c r="AC119" s="99"/>
    </row>
    <row r="120" spans="1:29" s="241" customFormat="1" x14ac:dyDescent="0.3">
      <c r="A120" s="99"/>
      <c r="B120" s="99"/>
      <c r="C120" s="99"/>
      <c r="D120" s="446"/>
      <c r="E120" s="99" t="s">
        <v>726</v>
      </c>
      <c r="F120" s="99" t="s">
        <v>541</v>
      </c>
      <c r="G120" s="99"/>
      <c r="H120" s="99"/>
      <c r="I120" s="99"/>
      <c r="J120" s="99"/>
      <c r="K120" s="99"/>
      <c r="L120" s="99"/>
      <c r="M120" s="99"/>
      <c r="N120" s="99"/>
      <c r="O120" s="99"/>
      <c r="P120" s="99"/>
      <c r="Q120" s="99"/>
      <c r="R120" s="99"/>
      <c r="S120" s="99"/>
      <c r="T120" s="99"/>
      <c r="U120" s="99"/>
      <c r="V120" s="99"/>
      <c r="W120" s="99"/>
      <c r="X120" s="99"/>
      <c r="Y120" s="99"/>
      <c r="Z120" s="99"/>
      <c r="AA120" s="99">
        <v>1</v>
      </c>
      <c r="AB120" s="99"/>
      <c r="AC120" s="99"/>
    </row>
    <row r="121" spans="1:29" s="241" customFormat="1" x14ac:dyDescent="0.3">
      <c r="A121" s="99"/>
      <c r="B121" s="99"/>
      <c r="C121" s="99"/>
      <c r="D121" s="446"/>
      <c r="E121" s="99" t="s">
        <v>727</v>
      </c>
      <c r="F121" s="99" t="s">
        <v>540</v>
      </c>
      <c r="G121" s="99"/>
      <c r="H121" s="99"/>
      <c r="I121" s="99"/>
      <c r="J121" s="99"/>
      <c r="K121" s="99"/>
      <c r="L121" s="99"/>
      <c r="M121" s="99"/>
      <c r="N121" s="99"/>
      <c r="O121" s="99"/>
      <c r="P121" s="99"/>
      <c r="Q121" s="99"/>
      <c r="R121" s="99"/>
      <c r="S121" s="99"/>
      <c r="T121" s="99"/>
      <c r="U121" s="99"/>
      <c r="V121" s="99"/>
      <c r="W121" s="99"/>
      <c r="X121" s="99"/>
      <c r="Y121" s="99"/>
      <c r="Z121" s="99"/>
      <c r="AA121" s="99">
        <v>1</v>
      </c>
      <c r="AB121" s="99"/>
      <c r="AC121" s="99"/>
    </row>
    <row r="122" spans="1:29" s="241" customFormat="1" x14ac:dyDescent="0.3">
      <c r="A122" s="99"/>
      <c r="B122" s="99"/>
      <c r="C122" s="99"/>
      <c r="D122" s="446"/>
      <c r="E122" s="99" t="s">
        <v>728</v>
      </c>
      <c r="F122" s="99" t="s">
        <v>535</v>
      </c>
      <c r="G122" s="99"/>
      <c r="H122" s="99"/>
      <c r="I122" s="99"/>
      <c r="J122" s="99"/>
      <c r="K122" s="99"/>
      <c r="L122" s="99"/>
      <c r="M122" s="99"/>
      <c r="N122" s="99"/>
      <c r="O122" s="99"/>
      <c r="P122" s="99"/>
      <c r="Q122" s="99"/>
      <c r="R122" s="99"/>
      <c r="S122" s="99"/>
      <c r="T122" s="99"/>
      <c r="U122" s="99"/>
      <c r="V122" s="99"/>
      <c r="W122" s="99"/>
      <c r="X122" s="99"/>
      <c r="Y122" s="99"/>
      <c r="Z122" s="99"/>
      <c r="AA122" s="99">
        <v>1</v>
      </c>
      <c r="AB122" s="99"/>
      <c r="AC122" s="99"/>
    </row>
    <row r="123" spans="1:29" s="241" customFormat="1" x14ac:dyDescent="0.3">
      <c r="A123" s="99"/>
      <c r="B123" s="99"/>
      <c r="C123" s="99"/>
      <c r="D123" s="446"/>
      <c r="E123" s="99" t="s">
        <v>729</v>
      </c>
      <c r="F123" s="99" t="s">
        <v>536</v>
      </c>
      <c r="G123" s="99"/>
      <c r="H123" s="99"/>
      <c r="I123" s="99"/>
      <c r="J123" s="99"/>
      <c r="K123" s="99"/>
      <c r="L123" s="99"/>
      <c r="M123" s="99"/>
      <c r="N123" s="99"/>
      <c r="O123" s="99"/>
      <c r="P123" s="99"/>
      <c r="Q123" s="99"/>
      <c r="R123" s="99"/>
      <c r="S123" s="99"/>
      <c r="T123" s="99"/>
      <c r="U123" s="99"/>
      <c r="V123" s="99"/>
      <c r="W123" s="99"/>
      <c r="X123" s="99"/>
      <c r="Y123" s="99"/>
      <c r="Z123" s="99"/>
      <c r="AA123" s="99">
        <v>1</v>
      </c>
      <c r="AB123" s="99"/>
      <c r="AC123" s="99"/>
    </row>
    <row r="124" spans="1:29" s="241" customFormat="1" x14ac:dyDescent="0.3">
      <c r="A124" s="99"/>
      <c r="B124" s="99"/>
      <c r="C124" s="99"/>
      <c r="D124" s="446"/>
      <c r="E124" s="99" t="s">
        <v>730</v>
      </c>
      <c r="F124" s="99" t="s">
        <v>537</v>
      </c>
      <c r="G124" s="99"/>
      <c r="H124" s="99"/>
      <c r="I124" s="99"/>
      <c r="J124" s="99"/>
      <c r="K124" s="99"/>
      <c r="L124" s="99"/>
      <c r="M124" s="99"/>
      <c r="N124" s="99"/>
      <c r="O124" s="99"/>
      <c r="P124" s="99"/>
      <c r="Q124" s="99"/>
      <c r="R124" s="99"/>
      <c r="S124" s="99"/>
      <c r="T124" s="99"/>
      <c r="U124" s="99"/>
      <c r="V124" s="99"/>
      <c r="W124" s="99"/>
      <c r="X124" s="99"/>
      <c r="Y124" s="99"/>
      <c r="Z124" s="99"/>
      <c r="AA124" s="99">
        <v>1</v>
      </c>
      <c r="AB124" s="99"/>
      <c r="AC124" s="99"/>
    </row>
    <row r="125" spans="1:29" s="241" customFormat="1" x14ac:dyDescent="0.3">
      <c r="A125" s="99"/>
      <c r="B125" s="99"/>
      <c r="C125" s="99"/>
      <c r="D125" s="446"/>
      <c r="E125" s="99" t="s">
        <v>731</v>
      </c>
      <c r="F125" s="99" t="s">
        <v>538</v>
      </c>
      <c r="G125" s="99"/>
      <c r="H125" s="99"/>
      <c r="I125" s="99"/>
      <c r="J125" s="99"/>
      <c r="K125" s="99"/>
      <c r="L125" s="99"/>
      <c r="M125" s="99"/>
      <c r="N125" s="99"/>
      <c r="O125" s="99"/>
      <c r="P125" s="99"/>
      <c r="Q125" s="99"/>
      <c r="R125" s="99"/>
      <c r="S125" s="99"/>
      <c r="T125" s="99"/>
      <c r="U125" s="99"/>
      <c r="V125" s="99"/>
      <c r="W125" s="99"/>
      <c r="X125" s="99"/>
      <c r="Y125" s="99"/>
      <c r="Z125" s="99"/>
      <c r="AA125" s="99">
        <v>1</v>
      </c>
      <c r="AB125" s="99"/>
      <c r="AC125" s="99"/>
    </row>
    <row r="126" spans="1:29" s="241" customFormat="1" x14ac:dyDescent="0.3">
      <c r="A126" s="99"/>
      <c r="B126" s="99"/>
      <c r="C126" s="99"/>
      <c r="D126" s="446"/>
      <c r="E126" s="99" t="s">
        <v>732</v>
      </c>
      <c r="F126" s="99" t="s">
        <v>531</v>
      </c>
      <c r="G126" s="99"/>
      <c r="H126" s="99"/>
      <c r="I126" s="99"/>
      <c r="J126" s="99"/>
      <c r="K126" s="99"/>
      <c r="L126" s="99"/>
      <c r="M126" s="99"/>
      <c r="N126" s="99"/>
      <c r="O126" s="99"/>
      <c r="P126" s="99"/>
      <c r="Q126" s="99"/>
      <c r="R126" s="99"/>
      <c r="S126" s="99"/>
      <c r="T126" s="99"/>
      <c r="U126" s="99"/>
      <c r="V126" s="99"/>
      <c r="W126" s="99"/>
      <c r="X126" s="99"/>
      <c r="Y126" s="99"/>
      <c r="Z126" s="99"/>
      <c r="AA126" s="99">
        <v>1</v>
      </c>
      <c r="AB126" s="99"/>
      <c r="AC126" s="99"/>
    </row>
    <row r="127" spans="1:29" s="241" customFormat="1" x14ac:dyDescent="0.3">
      <c r="A127" s="99"/>
      <c r="B127" s="99"/>
      <c r="C127" s="99"/>
      <c r="D127" s="446"/>
      <c r="E127" s="99" t="s">
        <v>733</v>
      </c>
      <c r="F127" s="99" t="s">
        <v>539</v>
      </c>
      <c r="G127" s="99"/>
      <c r="H127" s="99"/>
      <c r="I127" s="99"/>
      <c r="J127" s="99"/>
      <c r="K127" s="99"/>
      <c r="L127" s="99"/>
      <c r="M127" s="99"/>
      <c r="N127" s="99"/>
      <c r="O127" s="99"/>
      <c r="P127" s="99"/>
      <c r="Q127" s="99"/>
      <c r="R127" s="99"/>
      <c r="S127" s="99"/>
      <c r="T127" s="99"/>
      <c r="U127" s="99"/>
      <c r="V127" s="99"/>
      <c r="W127" s="99"/>
      <c r="X127" s="99"/>
      <c r="Y127" s="99"/>
      <c r="Z127" s="99"/>
      <c r="AA127" s="99">
        <v>1</v>
      </c>
      <c r="AB127" s="99"/>
      <c r="AC127" s="99"/>
    </row>
    <row r="128" spans="1:29" s="241" customFormat="1" x14ac:dyDescent="0.3">
      <c r="A128" s="99"/>
      <c r="B128" s="99"/>
      <c r="C128" s="99"/>
      <c r="D128" s="99"/>
      <c r="E128" s="99"/>
      <c r="F128" s="99"/>
      <c r="G128" s="99"/>
      <c r="H128" s="99"/>
      <c r="I128" s="99"/>
      <c r="J128" s="99"/>
      <c r="K128" s="99"/>
      <c r="L128" s="99"/>
      <c r="M128" s="99"/>
      <c r="N128" s="99"/>
      <c r="O128" s="99"/>
      <c r="P128" s="99"/>
      <c r="Q128" s="99"/>
      <c r="R128" s="99"/>
      <c r="S128" s="99"/>
      <c r="T128" s="99"/>
      <c r="U128" s="99"/>
      <c r="V128" s="99"/>
      <c r="W128" s="99"/>
      <c r="X128" s="99"/>
      <c r="Y128" s="99"/>
      <c r="Z128" s="99"/>
      <c r="AA128" s="99"/>
      <c r="AB128" s="99"/>
      <c r="AC128" s="99"/>
    </row>
    <row r="129" spans="1:29" s="241" customFormat="1" x14ac:dyDescent="0.3">
      <c r="A129" s="99"/>
      <c r="B129" s="99"/>
      <c r="C129" s="99"/>
      <c r="D129" s="99"/>
      <c r="E129" s="99"/>
      <c r="F129" s="99"/>
      <c r="G129" s="99"/>
      <c r="H129" s="99"/>
      <c r="I129" s="99"/>
      <c r="J129" s="99"/>
      <c r="K129" s="99"/>
      <c r="L129" s="99"/>
      <c r="M129" s="99"/>
      <c r="N129" s="99"/>
      <c r="O129" s="99"/>
      <c r="P129" s="99"/>
      <c r="Q129" s="99"/>
      <c r="R129" s="99"/>
      <c r="S129" s="99"/>
      <c r="T129" s="99"/>
      <c r="U129" s="99"/>
      <c r="V129" s="99"/>
      <c r="W129" s="99"/>
      <c r="X129" s="99"/>
      <c r="Y129" s="99"/>
      <c r="Z129" s="99"/>
      <c r="AA129" s="99"/>
      <c r="AB129" s="99"/>
      <c r="AC129" s="99"/>
    </row>
    <row r="130" spans="1:29" s="241" customFormat="1" x14ac:dyDescent="0.3">
      <c r="A130" s="99"/>
      <c r="B130" s="99"/>
      <c r="C130" s="99"/>
      <c r="D130" s="99" t="s">
        <v>882</v>
      </c>
      <c r="E130" s="233" t="s">
        <v>881</v>
      </c>
      <c r="F130" s="99" t="s">
        <v>881</v>
      </c>
      <c r="G130" s="99"/>
      <c r="H130" s="99"/>
      <c r="I130" s="99"/>
      <c r="J130" s="99"/>
      <c r="K130" s="99"/>
      <c r="L130" s="99"/>
      <c r="M130" s="99"/>
      <c r="N130" s="99"/>
      <c r="O130" s="99"/>
      <c r="P130" s="99"/>
      <c r="Q130" s="99"/>
      <c r="R130" s="99"/>
      <c r="S130" s="99"/>
      <c r="T130" s="99"/>
      <c r="U130" s="99"/>
      <c r="V130" s="99"/>
      <c r="W130" s="99"/>
      <c r="X130" s="99"/>
      <c r="Y130" s="99"/>
      <c r="Z130" s="99"/>
      <c r="AA130" s="99"/>
      <c r="AB130" s="99"/>
      <c r="AC130" s="99"/>
    </row>
    <row r="131" spans="1:29" s="241" customFormat="1" x14ac:dyDescent="0.3">
      <c r="A131" s="99"/>
      <c r="B131" s="99"/>
      <c r="C131" s="99"/>
      <c r="D131" s="99"/>
      <c r="E131" s="233" t="s">
        <v>797</v>
      </c>
      <c r="F131" s="99" t="s">
        <v>797</v>
      </c>
      <c r="G131" s="99"/>
      <c r="H131" s="99"/>
      <c r="I131" s="99"/>
      <c r="J131" s="99"/>
      <c r="K131" s="99"/>
      <c r="L131" s="99"/>
      <c r="M131" s="99"/>
      <c r="N131" s="99"/>
      <c r="O131" s="99"/>
      <c r="P131" s="99"/>
      <c r="Q131" s="99"/>
      <c r="R131" s="99"/>
      <c r="S131" s="99"/>
      <c r="T131" s="99"/>
      <c r="U131" s="99"/>
      <c r="V131" s="99"/>
      <c r="W131" s="99"/>
      <c r="X131" s="99"/>
      <c r="Y131" s="99"/>
      <c r="Z131" s="99"/>
      <c r="AA131" s="99"/>
      <c r="AB131" s="99"/>
      <c r="AC131" s="99"/>
    </row>
    <row r="132" spans="1:29" s="241" customFormat="1" ht="34.5" customHeight="1" x14ac:dyDescent="0.3">
      <c r="A132" s="99"/>
      <c r="B132" s="99"/>
      <c r="C132" s="99"/>
      <c r="D132" s="99"/>
      <c r="E132" s="99"/>
      <c r="F132" s="99"/>
      <c r="G132" s="99"/>
      <c r="H132" s="99"/>
      <c r="I132" s="99"/>
      <c r="J132" s="99"/>
      <c r="K132" s="99"/>
      <c r="L132" s="99"/>
      <c r="M132" s="99"/>
      <c r="N132" s="99"/>
      <c r="O132" s="99"/>
      <c r="P132" s="99"/>
      <c r="Q132" s="99"/>
      <c r="R132" s="99"/>
      <c r="S132" s="99"/>
      <c r="T132" s="99"/>
      <c r="U132" s="99"/>
      <c r="V132" s="99"/>
      <c r="W132" s="99"/>
      <c r="X132" s="99"/>
      <c r="Y132" s="99"/>
      <c r="Z132" s="99"/>
      <c r="AA132" s="99"/>
      <c r="AB132" s="99"/>
      <c r="AC132" s="99"/>
    </row>
    <row r="133" spans="1:29" s="241" customFormat="1" x14ac:dyDescent="0.3">
      <c r="A133" s="99"/>
      <c r="B133" s="99"/>
      <c r="C133" s="99"/>
      <c r="D133" s="99" t="s">
        <v>922</v>
      </c>
      <c r="E133" s="233" t="s">
        <v>881</v>
      </c>
      <c r="F133" s="99" t="s">
        <v>881</v>
      </c>
      <c r="G133" s="99"/>
      <c r="H133" s="99"/>
      <c r="I133" s="99"/>
      <c r="J133" s="99"/>
      <c r="K133" s="99"/>
      <c r="L133" s="99"/>
      <c r="M133" s="99"/>
      <c r="N133" s="99"/>
      <c r="O133" s="99"/>
      <c r="P133" s="99"/>
      <c r="Q133" s="99"/>
      <c r="R133" s="99"/>
      <c r="S133" s="99"/>
      <c r="T133" s="99"/>
      <c r="U133" s="99"/>
      <c r="V133" s="99"/>
      <c r="W133" s="99"/>
      <c r="X133" s="99"/>
      <c r="Y133" s="99"/>
      <c r="Z133" s="99"/>
      <c r="AA133" s="99"/>
      <c r="AB133" s="99"/>
      <c r="AC133" s="99"/>
    </row>
    <row r="134" spans="1:29" s="241" customFormat="1" x14ac:dyDescent="0.3">
      <c r="A134" s="99"/>
      <c r="B134" s="99"/>
      <c r="C134" s="99"/>
      <c r="D134" s="99"/>
      <c r="E134" s="233" t="s">
        <v>797</v>
      </c>
      <c r="F134" s="99" t="s">
        <v>797</v>
      </c>
      <c r="G134" s="99"/>
      <c r="H134" s="99"/>
      <c r="I134" s="99"/>
      <c r="J134" s="99"/>
      <c r="K134" s="99"/>
      <c r="L134" s="99"/>
      <c r="M134" s="99"/>
      <c r="N134" s="99"/>
      <c r="O134" s="99"/>
      <c r="P134" s="99"/>
      <c r="Q134" s="99"/>
      <c r="R134" s="99"/>
      <c r="S134" s="99"/>
      <c r="T134" s="99"/>
      <c r="U134" s="99"/>
      <c r="V134" s="99"/>
      <c r="W134" s="99"/>
      <c r="X134" s="99"/>
      <c r="Y134" s="99"/>
      <c r="Z134" s="99"/>
      <c r="AA134" s="99"/>
      <c r="AB134" s="99"/>
      <c r="AC134" s="99"/>
    </row>
    <row r="135" spans="1:29" s="241" customFormat="1" x14ac:dyDescent="0.3">
      <c r="A135" s="99"/>
      <c r="B135" s="100" t="s">
        <v>771</v>
      </c>
      <c r="C135" s="99"/>
      <c r="D135" s="99"/>
      <c r="E135" s="99"/>
      <c r="F135" s="99"/>
      <c r="G135" s="99"/>
      <c r="H135" s="99"/>
      <c r="I135" s="99"/>
      <c r="J135" s="99"/>
      <c r="K135" s="99"/>
      <c r="L135" s="99"/>
      <c r="M135" s="99"/>
      <c r="N135" s="99"/>
      <c r="O135" s="99"/>
      <c r="P135" s="99"/>
      <c r="Q135" s="99"/>
      <c r="R135" s="99"/>
      <c r="S135" s="99"/>
      <c r="T135" s="99"/>
      <c r="U135" s="99"/>
      <c r="V135" s="99"/>
      <c r="W135" s="99"/>
      <c r="X135" s="99"/>
      <c r="Y135" s="99"/>
      <c r="Z135" s="99"/>
      <c r="AA135" s="99"/>
      <c r="AB135" s="99"/>
      <c r="AC135" s="99"/>
    </row>
    <row r="136" spans="1:29" s="241" customFormat="1" x14ac:dyDescent="0.3">
      <c r="A136" s="99"/>
      <c r="B136" s="99"/>
      <c r="C136" s="99"/>
      <c r="D136" s="99"/>
      <c r="E136" s="99"/>
      <c r="F136" s="99"/>
      <c r="G136" s="99"/>
      <c r="H136" s="99"/>
      <c r="I136" s="99"/>
      <c r="J136" s="99"/>
      <c r="K136" s="99"/>
      <c r="L136" s="99"/>
      <c r="M136" s="99"/>
      <c r="N136" s="99"/>
      <c r="O136" s="99"/>
      <c r="P136" s="99"/>
      <c r="Q136" s="99"/>
      <c r="R136" s="99"/>
      <c r="S136" s="99"/>
      <c r="T136" s="99"/>
      <c r="U136" s="99"/>
      <c r="V136" s="99"/>
      <c r="W136" s="99"/>
      <c r="X136" s="99"/>
      <c r="Y136" s="99"/>
      <c r="Z136" s="99"/>
      <c r="AA136" s="99"/>
      <c r="AB136" s="99"/>
      <c r="AC136" s="99"/>
    </row>
    <row r="137" spans="1:29" s="241" customFormat="1" x14ac:dyDescent="0.3">
      <c r="A137" s="99" t="s">
        <v>6</v>
      </c>
      <c r="B137" s="99" t="s">
        <v>4</v>
      </c>
      <c r="C137" s="99" t="s">
        <v>5</v>
      </c>
      <c r="D137" s="99"/>
      <c r="E137" s="99"/>
      <c r="F137" s="99"/>
      <c r="G137" s="99"/>
      <c r="H137" s="99"/>
      <c r="I137" s="99"/>
      <c r="J137" s="99"/>
      <c r="K137" s="99"/>
      <c r="L137" s="99"/>
      <c r="M137" s="99"/>
      <c r="N137" s="99"/>
      <c r="O137" s="99"/>
      <c r="P137" s="99"/>
      <c r="Q137" s="99"/>
      <c r="R137" s="99"/>
      <c r="S137" s="99"/>
      <c r="T137" s="99"/>
      <c r="U137" s="99"/>
      <c r="V137" s="99"/>
      <c r="W137" s="99"/>
      <c r="X137" s="99"/>
      <c r="Y137" s="99"/>
      <c r="Z137" s="99"/>
      <c r="AA137" s="99"/>
      <c r="AB137" s="99"/>
      <c r="AC137" s="99"/>
    </row>
    <row r="138" spans="1:29" s="241" customFormat="1" x14ac:dyDescent="0.3">
      <c r="A138" s="99"/>
      <c r="B138" s="99"/>
      <c r="C138" s="99"/>
      <c r="D138" s="99"/>
      <c r="E138" s="99"/>
      <c r="F138" s="99"/>
      <c r="G138" s="99"/>
      <c r="H138" s="99"/>
      <c r="I138" s="99"/>
      <c r="J138" s="99"/>
      <c r="K138" s="99"/>
      <c r="L138" s="99"/>
      <c r="M138" s="99"/>
      <c r="N138" s="99"/>
      <c r="O138" s="99"/>
      <c r="P138" s="99"/>
      <c r="Q138" s="99"/>
      <c r="R138" s="99"/>
      <c r="S138" s="99"/>
      <c r="T138" s="99"/>
      <c r="U138" s="99"/>
      <c r="V138" s="99"/>
      <c r="W138" s="99"/>
      <c r="X138" s="99"/>
      <c r="Y138" s="99"/>
      <c r="Z138" s="99"/>
      <c r="AA138" s="99"/>
      <c r="AB138" s="99"/>
      <c r="AC138" s="99"/>
    </row>
    <row r="139" spans="1:29" s="241" customFormat="1" ht="16.8" customHeight="1" x14ac:dyDescent="0.3">
      <c r="A139" s="99"/>
      <c r="B139" s="99" t="s">
        <v>884</v>
      </c>
      <c r="C139" s="99"/>
      <c r="D139" s="99"/>
      <c r="E139" s="99"/>
      <c r="F139" s="99"/>
      <c r="G139" s="99"/>
      <c r="H139" s="99"/>
      <c r="I139" s="99"/>
      <c r="J139" s="99"/>
      <c r="K139" s="234" t="s">
        <v>885</v>
      </c>
      <c r="L139" s="235" t="s">
        <v>886</v>
      </c>
      <c r="M139" s="99"/>
      <c r="N139" s="99"/>
      <c r="O139" s="99"/>
      <c r="P139" s="99"/>
      <c r="Q139" s="99"/>
      <c r="R139" s="99"/>
      <c r="S139" s="99"/>
      <c r="T139" s="99"/>
      <c r="U139" s="99"/>
      <c r="V139" s="99"/>
      <c r="W139" s="99"/>
      <c r="X139" s="99"/>
      <c r="Y139" s="99"/>
      <c r="Z139" s="99"/>
      <c r="AA139" s="99"/>
      <c r="AB139" s="99"/>
      <c r="AC139" s="99"/>
    </row>
    <row r="140" spans="1:29" s="241" customFormat="1" x14ac:dyDescent="0.3">
      <c r="A140" s="99"/>
      <c r="B140" s="99" t="s">
        <v>606</v>
      </c>
      <c r="C140" s="99" t="s">
        <v>1235</v>
      </c>
      <c r="D140" s="99"/>
      <c r="E140" s="99"/>
      <c r="F140" s="99"/>
      <c r="G140" s="99"/>
      <c r="H140" s="99"/>
      <c r="I140" s="99"/>
      <c r="J140" s="99"/>
      <c r="K140" s="212" t="s">
        <v>888</v>
      </c>
      <c r="L140" s="100" t="s">
        <v>889</v>
      </c>
      <c r="M140" s="99"/>
      <c r="N140" s="102" t="s">
        <v>892</v>
      </c>
      <c r="O140" s="99"/>
      <c r="P140" s="99"/>
      <c r="Q140" s="99"/>
      <c r="R140" s="99"/>
      <c r="S140" s="99"/>
      <c r="T140" s="99"/>
      <c r="U140" s="99"/>
      <c r="V140" s="99"/>
      <c r="W140" s="99"/>
      <c r="X140" s="99"/>
      <c r="Y140" s="99"/>
      <c r="Z140" s="99"/>
      <c r="AA140" s="99"/>
      <c r="AB140" s="99"/>
      <c r="AC140" s="99"/>
    </row>
    <row r="141" spans="1:29" s="241" customFormat="1" x14ac:dyDescent="0.3">
      <c r="A141" s="99"/>
      <c r="B141" s="99" t="s">
        <v>887</v>
      </c>
      <c r="C141" s="99" t="s">
        <v>1236</v>
      </c>
      <c r="D141" s="99"/>
      <c r="E141" s="99"/>
      <c r="F141" s="99"/>
      <c r="G141" s="99"/>
      <c r="H141" s="99"/>
      <c r="I141" s="99"/>
      <c r="J141" s="99"/>
      <c r="K141" s="212" t="s">
        <v>888</v>
      </c>
      <c r="L141" s="100" t="s">
        <v>891</v>
      </c>
      <c r="M141" s="99"/>
      <c r="N141" s="102" t="s">
        <v>890</v>
      </c>
      <c r="O141" s="99"/>
      <c r="P141" s="99"/>
      <c r="Q141" s="99"/>
      <c r="R141" s="99"/>
      <c r="S141" s="99"/>
      <c r="T141" s="99"/>
      <c r="U141" s="99"/>
      <c r="V141" s="99"/>
      <c r="W141" s="99"/>
      <c r="X141" s="99"/>
      <c r="Y141" s="99"/>
      <c r="Z141" s="99"/>
      <c r="AA141" s="99"/>
      <c r="AB141" s="99"/>
      <c r="AC141" s="99"/>
    </row>
    <row r="142" spans="1:29" s="241" customFormat="1" x14ac:dyDescent="0.3">
      <c r="A142" s="99"/>
      <c r="B142" s="99" t="s">
        <v>893</v>
      </c>
      <c r="C142" s="99" t="s">
        <v>1237</v>
      </c>
      <c r="D142" s="99"/>
      <c r="E142" s="99"/>
      <c r="F142" s="99"/>
      <c r="G142" s="99"/>
      <c r="H142" s="99"/>
      <c r="I142" s="99"/>
      <c r="J142" s="99"/>
      <c r="K142" s="212" t="s">
        <v>888</v>
      </c>
      <c r="L142" s="99" t="s">
        <v>894</v>
      </c>
      <c r="M142" s="99"/>
      <c r="N142" s="99"/>
      <c r="O142" s="99"/>
      <c r="P142" s="99"/>
      <c r="Q142" s="99"/>
      <c r="R142" s="99"/>
      <c r="S142" s="99"/>
      <c r="T142" s="99"/>
      <c r="U142" s="99"/>
      <c r="V142" s="99"/>
      <c r="W142" s="99"/>
      <c r="X142" s="99"/>
      <c r="Y142" s="99"/>
      <c r="Z142" s="99"/>
      <c r="AA142" s="99"/>
      <c r="AB142" s="99"/>
      <c r="AC142" s="99"/>
    </row>
    <row r="143" spans="1:29" s="241" customFormat="1" x14ac:dyDescent="0.3">
      <c r="A143" s="99"/>
      <c r="B143" s="99" t="s">
        <v>895</v>
      </c>
      <c r="C143" s="99" t="s">
        <v>1238</v>
      </c>
      <c r="D143" s="99"/>
      <c r="E143" s="99"/>
      <c r="F143" s="99"/>
      <c r="G143" s="99"/>
      <c r="H143" s="99"/>
      <c r="I143" s="99"/>
      <c r="J143" s="99"/>
      <c r="K143" s="212" t="s">
        <v>888</v>
      </c>
      <c r="L143" s="99" t="s">
        <v>894</v>
      </c>
      <c r="M143" s="99"/>
      <c r="N143" s="99"/>
      <c r="O143" s="99"/>
      <c r="P143" s="99"/>
      <c r="Q143" s="99"/>
      <c r="R143" s="99"/>
      <c r="S143" s="99"/>
      <c r="T143" s="99"/>
      <c r="U143" s="99"/>
      <c r="V143" s="99"/>
      <c r="W143" s="99"/>
      <c r="X143" s="99"/>
      <c r="Y143" s="99"/>
      <c r="Z143" s="99"/>
      <c r="AA143" s="99"/>
      <c r="AB143" s="99"/>
      <c r="AC143" s="99"/>
    </row>
    <row r="144" spans="1:29" s="241" customFormat="1" x14ac:dyDescent="0.3">
      <c r="A144" s="99"/>
      <c r="B144" s="99" t="s">
        <v>896</v>
      </c>
      <c r="C144" s="99" t="s">
        <v>1239</v>
      </c>
      <c r="D144" s="99"/>
      <c r="E144" s="99"/>
      <c r="F144" s="99"/>
      <c r="G144" s="99"/>
      <c r="H144" s="99"/>
      <c r="I144" s="99"/>
      <c r="J144" s="99"/>
      <c r="K144" s="212" t="s">
        <v>888</v>
      </c>
      <c r="L144" s="99" t="s">
        <v>894</v>
      </c>
      <c r="M144" s="99"/>
      <c r="N144" s="99"/>
      <c r="O144" s="99"/>
      <c r="P144" s="99"/>
      <c r="Q144" s="99"/>
      <c r="R144" s="99"/>
      <c r="S144" s="99"/>
      <c r="T144" s="99"/>
      <c r="U144" s="99"/>
      <c r="V144" s="99"/>
      <c r="W144" s="99"/>
      <c r="X144" s="99"/>
      <c r="Y144" s="99"/>
      <c r="Z144" s="99"/>
      <c r="AA144" s="99"/>
      <c r="AB144" s="99"/>
      <c r="AC144" s="99"/>
    </row>
    <row r="145" spans="1:29" s="241" customFormat="1" x14ac:dyDescent="0.3">
      <c r="A145" s="99"/>
      <c r="B145" s="99" t="s">
        <v>897</v>
      </c>
      <c r="C145" s="99" t="s">
        <v>1240</v>
      </c>
      <c r="D145" s="99"/>
      <c r="E145" s="99"/>
      <c r="F145" s="99"/>
      <c r="G145" s="99"/>
      <c r="H145" s="99"/>
      <c r="I145" s="99"/>
      <c r="J145" s="99"/>
      <c r="K145" s="212" t="s">
        <v>888</v>
      </c>
      <c r="L145" s="99" t="s">
        <v>894</v>
      </c>
      <c r="M145" s="99"/>
      <c r="N145" s="99"/>
      <c r="O145" s="99"/>
      <c r="P145" s="99"/>
      <c r="Q145" s="99"/>
      <c r="R145" s="99"/>
      <c r="S145" s="99"/>
      <c r="T145" s="99"/>
      <c r="U145" s="99"/>
      <c r="V145" s="99"/>
      <c r="W145" s="99"/>
      <c r="X145" s="99"/>
      <c r="Y145" s="99"/>
      <c r="Z145" s="99"/>
      <c r="AA145" s="99"/>
      <c r="AB145" s="99"/>
      <c r="AC145" s="99"/>
    </row>
    <row r="146" spans="1:29" s="241" customFormat="1" x14ac:dyDescent="0.3">
      <c r="A146" s="99"/>
      <c r="B146" s="99" t="s">
        <v>898</v>
      </c>
      <c r="C146" s="232" t="s">
        <v>1241</v>
      </c>
      <c r="D146" s="99"/>
      <c r="E146" s="99"/>
      <c r="F146" s="99"/>
      <c r="G146" s="99"/>
      <c r="H146" s="99"/>
      <c r="I146" s="99"/>
      <c r="J146" s="99"/>
      <c r="K146" s="212" t="s">
        <v>888</v>
      </c>
      <c r="L146" s="99" t="s">
        <v>894</v>
      </c>
      <c r="M146" s="99"/>
      <c r="N146" s="99"/>
      <c r="O146" s="99"/>
      <c r="P146" s="99"/>
      <c r="Q146" s="99"/>
      <c r="R146" s="99"/>
      <c r="S146" s="99"/>
      <c r="T146" s="99"/>
      <c r="U146" s="99"/>
      <c r="V146" s="99"/>
      <c r="W146" s="99"/>
      <c r="X146" s="99"/>
      <c r="Y146" s="99"/>
      <c r="Z146" s="99"/>
      <c r="AA146" s="99"/>
      <c r="AB146" s="99"/>
      <c r="AC146" s="99"/>
    </row>
    <row r="147" spans="1:29" s="241" customFormat="1" x14ac:dyDescent="0.3">
      <c r="A147" s="99"/>
      <c r="B147" s="99" t="s">
        <v>899</v>
      </c>
      <c r="C147" s="99" t="s">
        <v>1242</v>
      </c>
      <c r="D147" s="99"/>
      <c r="E147" s="99"/>
      <c r="F147" s="99"/>
      <c r="G147" s="99"/>
      <c r="H147" s="99"/>
      <c r="I147" s="99"/>
      <c r="J147" s="99"/>
      <c r="K147" s="212" t="s">
        <v>888</v>
      </c>
      <c r="L147" s="99" t="s">
        <v>894</v>
      </c>
      <c r="M147" s="99"/>
      <c r="N147" s="99"/>
      <c r="O147" s="99"/>
      <c r="P147" s="99"/>
      <c r="Q147" s="99"/>
      <c r="R147" s="99"/>
      <c r="S147" s="99"/>
      <c r="T147" s="99"/>
      <c r="U147" s="99"/>
      <c r="V147" s="99"/>
      <c r="W147" s="99"/>
      <c r="X147" s="99"/>
      <c r="Y147" s="99"/>
      <c r="Z147" s="99"/>
      <c r="AA147" s="99"/>
      <c r="AB147" s="99"/>
      <c r="AC147" s="99"/>
    </row>
    <row r="148" spans="1:29" s="241" customFormat="1" x14ac:dyDescent="0.3">
      <c r="A148" s="99"/>
      <c r="B148" s="99" t="s">
        <v>900</v>
      </c>
      <c r="C148" s="99" t="s">
        <v>1243</v>
      </c>
      <c r="D148" s="99"/>
      <c r="E148" s="99"/>
      <c r="F148" s="99"/>
      <c r="G148" s="99"/>
      <c r="H148" s="99"/>
      <c r="I148" s="99"/>
      <c r="J148" s="99"/>
      <c r="K148" s="212" t="s">
        <v>888</v>
      </c>
      <c r="L148" s="99" t="s">
        <v>894</v>
      </c>
      <c r="M148" s="99"/>
      <c r="N148" s="99"/>
      <c r="O148" s="99"/>
      <c r="P148" s="99"/>
      <c r="Q148" s="99"/>
      <c r="R148" s="99"/>
      <c r="S148" s="99"/>
      <c r="T148" s="99"/>
      <c r="U148" s="99"/>
      <c r="V148" s="99"/>
      <c r="W148" s="99"/>
      <c r="X148" s="99"/>
      <c r="Y148" s="99"/>
      <c r="Z148" s="99"/>
      <c r="AA148" s="99"/>
      <c r="AB148" s="99"/>
      <c r="AC148" s="99"/>
    </row>
    <row r="149" spans="1:29" s="241" customFormat="1" x14ac:dyDescent="0.3">
      <c r="A149" s="99"/>
      <c r="B149" s="99" t="s">
        <v>901</v>
      </c>
      <c r="C149" s="99" t="s">
        <v>1244</v>
      </c>
      <c r="D149" s="99"/>
      <c r="E149" s="99"/>
      <c r="F149" s="99"/>
      <c r="G149" s="99"/>
      <c r="H149" s="99"/>
      <c r="I149" s="99"/>
      <c r="J149" s="99"/>
      <c r="K149" s="212" t="s">
        <v>888</v>
      </c>
      <c r="L149" s="99" t="s">
        <v>894</v>
      </c>
      <c r="M149" s="99"/>
      <c r="N149" s="99"/>
      <c r="O149" s="99"/>
      <c r="P149" s="99"/>
      <c r="Q149" s="99"/>
      <c r="R149" s="99"/>
      <c r="S149" s="99"/>
      <c r="T149" s="99"/>
      <c r="U149" s="99"/>
      <c r="V149" s="99"/>
      <c r="W149" s="99"/>
      <c r="X149" s="99"/>
      <c r="Y149" s="99"/>
      <c r="Z149" s="99"/>
      <c r="AA149" s="99"/>
      <c r="AB149" s="99"/>
      <c r="AC149" s="99"/>
    </row>
    <row r="150" spans="1:29" s="241" customFormat="1" x14ac:dyDescent="0.3">
      <c r="A150" s="99"/>
      <c r="B150" s="99" t="s">
        <v>902</v>
      </c>
      <c r="C150" s="99" t="s">
        <v>1245</v>
      </c>
      <c r="D150" s="99"/>
      <c r="E150" s="99"/>
      <c r="F150" s="99"/>
      <c r="G150" s="99"/>
      <c r="H150" s="99"/>
      <c r="I150" s="99"/>
      <c r="J150" s="99"/>
      <c r="K150" s="212" t="s">
        <v>888</v>
      </c>
      <c r="L150" s="99" t="s">
        <v>894</v>
      </c>
      <c r="M150" s="105"/>
      <c r="N150" s="99"/>
      <c r="O150" s="99"/>
      <c r="P150" s="99"/>
      <c r="Q150" s="99"/>
      <c r="R150" s="99"/>
      <c r="S150" s="99"/>
      <c r="T150" s="99"/>
      <c r="U150" s="99"/>
      <c r="V150" s="99"/>
      <c r="W150" s="99"/>
      <c r="X150" s="99"/>
      <c r="Y150" s="99"/>
      <c r="Z150" s="99"/>
      <c r="AA150" s="99"/>
      <c r="AB150" s="99"/>
      <c r="AC150" s="99"/>
    </row>
    <row r="151" spans="1:29" s="241" customFormat="1" x14ac:dyDescent="0.3">
      <c r="A151" s="99"/>
      <c r="B151" s="99" t="s">
        <v>903</v>
      </c>
      <c r="C151" s="99" t="s">
        <v>1246</v>
      </c>
      <c r="D151" s="99"/>
      <c r="E151" s="99"/>
      <c r="F151" s="99"/>
      <c r="G151" s="99"/>
      <c r="H151" s="99"/>
      <c r="I151" s="99"/>
      <c r="J151" s="99"/>
      <c r="K151" s="212" t="s">
        <v>904</v>
      </c>
      <c r="L151" s="99" t="s">
        <v>894</v>
      </c>
      <c r="M151" s="99"/>
      <c r="N151" s="99"/>
      <c r="O151" s="99"/>
      <c r="P151" s="99"/>
      <c r="Q151" s="99"/>
      <c r="R151" s="99"/>
      <c r="S151" s="99"/>
      <c r="T151" s="99"/>
      <c r="U151" s="99"/>
      <c r="V151" s="99"/>
      <c r="W151" s="99"/>
      <c r="X151" s="99"/>
      <c r="Y151" s="99"/>
      <c r="Z151" s="99"/>
      <c r="AA151" s="99"/>
      <c r="AB151" s="99"/>
      <c r="AC151" s="99"/>
    </row>
    <row r="152" spans="1:29" s="241" customFormat="1" x14ac:dyDescent="0.3">
      <c r="A152" s="99"/>
      <c r="B152" s="99" t="s">
        <v>905</v>
      </c>
      <c r="C152" s="99" t="s">
        <v>1247</v>
      </c>
      <c r="D152" s="99"/>
      <c r="E152" s="99"/>
      <c r="F152" s="99"/>
      <c r="G152" s="99"/>
      <c r="H152" s="99"/>
      <c r="I152" s="99"/>
      <c r="J152" s="99"/>
      <c r="K152" s="212" t="s">
        <v>904</v>
      </c>
      <c r="L152" s="99" t="s">
        <v>894</v>
      </c>
      <c r="M152" s="99"/>
      <c r="N152" s="99"/>
      <c r="O152" s="99"/>
      <c r="P152" s="99"/>
      <c r="Q152" s="99"/>
      <c r="R152" s="99"/>
      <c r="S152" s="99"/>
      <c r="T152" s="99"/>
      <c r="U152" s="99"/>
      <c r="V152" s="99"/>
      <c r="W152" s="99"/>
      <c r="X152" s="99"/>
      <c r="Y152" s="99"/>
      <c r="Z152" s="99"/>
      <c r="AA152" s="99"/>
      <c r="AB152" s="99"/>
      <c r="AC152" s="99"/>
    </row>
    <row r="153" spans="1:29" s="241" customFormat="1" x14ac:dyDescent="0.3">
      <c r="A153" s="99"/>
      <c r="B153" s="99" t="s">
        <v>906</v>
      </c>
      <c r="C153" s="99" t="s">
        <v>1248</v>
      </c>
      <c r="D153" s="99"/>
      <c r="E153" s="99"/>
      <c r="F153" s="99"/>
      <c r="G153" s="99"/>
      <c r="H153" s="99"/>
      <c r="I153" s="99"/>
      <c r="J153" s="99"/>
      <c r="K153" s="212" t="s">
        <v>904</v>
      </c>
      <c r="L153" s="99" t="s">
        <v>894</v>
      </c>
      <c r="M153" s="99"/>
      <c r="N153" s="99"/>
      <c r="O153" s="99"/>
      <c r="P153" s="99"/>
      <c r="Q153" s="99"/>
      <c r="R153" s="99"/>
      <c r="S153" s="99"/>
      <c r="T153" s="99"/>
      <c r="U153" s="99"/>
      <c r="V153" s="99"/>
      <c r="W153" s="99"/>
      <c r="X153" s="99"/>
      <c r="Y153" s="99"/>
      <c r="Z153" s="99"/>
      <c r="AA153" s="99"/>
      <c r="AB153" s="99"/>
      <c r="AC153" s="99"/>
    </row>
    <row r="154" spans="1:29" s="241" customFormat="1" x14ac:dyDescent="0.3">
      <c r="A154" s="99"/>
      <c r="B154" s="99" t="s">
        <v>907</v>
      </c>
      <c r="C154" s="99" t="s">
        <v>1249</v>
      </c>
      <c r="D154" s="99"/>
      <c r="E154" s="99"/>
      <c r="F154" s="99"/>
      <c r="G154" s="99"/>
      <c r="H154" s="99"/>
      <c r="I154" s="99"/>
      <c r="J154" s="99"/>
      <c r="K154" s="212" t="s">
        <v>904</v>
      </c>
      <c r="L154" s="99" t="s">
        <v>894</v>
      </c>
      <c r="M154" s="99"/>
      <c r="N154" s="99"/>
      <c r="O154" s="99"/>
      <c r="P154" s="99"/>
      <c r="Q154" s="99"/>
      <c r="R154" s="99"/>
      <c r="S154" s="99"/>
      <c r="T154" s="99"/>
      <c r="U154" s="99"/>
      <c r="V154" s="99"/>
      <c r="W154" s="99"/>
      <c r="X154" s="99"/>
      <c r="Y154" s="99"/>
      <c r="Z154" s="99"/>
      <c r="AA154" s="99"/>
      <c r="AB154" s="99"/>
      <c r="AC154" s="99"/>
    </row>
    <row r="155" spans="1:29" s="241" customFormat="1" x14ac:dyDescent="0.3">
      <c r="A155" s="99"/>
      <c r="B155" s="99" t="s">
        <v>908</v>
      </c>
      <c r="C155" s="99" t="s">
        <v>1250</v>
      </c>
      <c r="D155" s="99"/>
      <c r="E155" s="99"/>
      <c r="F155" s="99"/>
      <c r="G155" s="99"/>
      <c r="H155" s="99"/>
      <c r="I155" s="99"/>
      <c r="J155" s="99"/>
      <c r="K155" s="212" t="s">
        <v>904</v>
      </c>
      <c r="L155" s="99" t="s">
        <v>894</v>
      </c>
      <c r="M155" s="99"/>
      <c r="N155" s="99"/>
      <c r="O155" s="99"/>
      <c r="P155" s="99"/>
      <c r="Q155" s="99"/>
      <c r="R155" s="99"/>
      <c r="S155" s="99"/>
      <c r="T155" s="99"/>
      <c r="U155" s="99"/>
      <c r="V155" s="99"/>
      <c r="W155" s="99"/>
      <c r="X155" s="99"/>
      <c r="Y155" s="99"/>
      <c r="Z155" s="99"/>
      <c r="AA155" s="99"/>
      <c r="AB155" s="99"/>
      <c r="AC155" s="99"/>
    </row>
    <row r="156" spans="1:29" s="241" customFormat="1" x14ac:dyDescent="0.3">
      <c r="A156" s="99"/>
      <c r="B156" s="99" t="s">
        <v>909</v>
      </c>
      <c r="C156" s="99" t="s">
        <v>1251</v>
      </c>
      <c r="D156" s="99"/>
      <c r="E156" s="99"/>
      <c r="F156" s="99"/>
      <c r="G156" s="99"/>
      <c r="H156" s="99"/>
      <c r="I156" s="99"/>
      <c r="J156" s="99"/>
      <c r="K156" s="212" t="s">
        <v>904</v>
      </c>
      <c r="L156" s="99" t="s">
        <v>894</v>
      </c>
      <c r="M156" s="99"/>
      <c r="N156" s="99"/>
      <c r="O156" s="99"/>
      <c r="P156" s="99"/>
      <c r="Q156" s="99"/>
      <c r="R156" s="99"/>
      <c r="S156" s="99"/>
      <c r="T156" s="99"/>
      <c r="U156" s="99"/>
      <c r="V156" s="99"/>
      <c r="W156" s="99"/>
      <c r="X156" s="99"/>
      <c r="Y156" s="99"/>
      <c r="Z156" s="99"/>
      <c r="AA156" s="99"/>
      <c r="AB156" s="99"/>
      <c r="AC156" s="99"/>
    </row>
    <row r="157" spans="1:29" s="241" customFormat="1" x14ac:dyDescent="0.3">
      <c r="A157" s="99"/>
      <c r="B157" s="99" t="s">
        <v>910</v>
      </c>
      <c r="C157" s="99" t="s">
        <v>1252</v>
      </c>
      <c r="D157" s="99"/>
      <c r="E157" s="99"/>
      <c r="F157" s="99"/>
      <c r="G157" s="99"/>
      <c r="H157" s="99"/>
      <c r="I157" s="99"/>
      <c r="J157" s="99"/>
      <c r="K157" s="212" t="s">
        <v>904</v>
      </c>
      <c r="L157" s="99" t="s">
        <v>894</v>
      </c>
      <c r="M157" s="99"/>
      <c r="N157" s="99"/>
      <c r="O157" s="99"/>
      <c r="P157" s="99"/>
      <c r="Q157" s="99"/>
      <c r="R157" s="99"/>
      <c r="S157" s="99"/>
      <c r="T157" s="99"/>
      <c r="U157" s="99"/>
      <c r="V157" s="99"/>
      <c r="W157" s="99"/>
      <c r="X157" s="99"/>
      <c r="Y157" s="99"/>
      <c r="Z157" s="99"/>
      <c r="AA157" s="99"/>
      <c r="AB157" s="99"/>
      <c r="AC157" s="99"/>
    </row>
    <row r="158" spans="1:29" s="241" customFormat="1" x14ac:dyDescent="0.3">
      <c r="A158" s="99"/>
      <c r="B158" s="99"/>
      <c r="C158" s="99"/>
      <c r="D158" s="99"/>
      <c r="E158" s="99"/>
      <c r="F158" s="99"/>
      <c r="G158" s="99"/>
      <c r="H158" s="99"/>
      <c r="I158" s="99"/>
      <c r="J158" s="99"/>
      <c r="K158" s="99"/>
      <c r="L158" s="99"/>
      <c r="M158" s="99"/>
      <c r="N158" s="99"/>
      <c r="O158" s="99"/>
      <c r="P158" s="99"/>
      <c r="Q158" s="99"/>
      <c r="R158" s="99"/>
      <c r="S158" s="99"/>
      <c r="T158" s="99"/>
      <c r="U158" s="99"/>
      <c r="V158" s="99"/>
      <c r="W158" s="99"/>
      <c r="X158" s="99"/>
      <c r="Y158" s="99"/>
      <c r="Z158" s="99"/>
      <c r="AA158" s="99"/>
      <c r="AB158" s="99"/>
      <c r="AC158" s="99"/>
    </row>
    <row r="159" spans="1:29" s="241" customFormat="1" x14ac:dyDescent="0.3">
      <c r="A159" s="99"/>
      <c r="B159" s="99"/>
      <c r="C159" s="99"/>
      <c r="D159" s="99"/>
      <c r="E159" s="99"/>
      <c r="F159" s="99"/>
      <c r="G159" s="99"/>
      <c r="H159" s="99"/>
      <c r="I159" s="99"/>
      <c r="J159" s="99"/>
      <c r="K159" s="99"/>
      <c r="L159" s="99"/>
      <c r="M159" s="99"/>
      <c r="N159" s="99"/>
      <c r="O159" s="99"/>
      <c r="P159" s="99"/>
      <c r="Q159" s="99"/>
      <c r="R159" s="99"/>
      <c r="S159" s="99"/>
      <c r="T159" s="99"/>
      <c r="U159" s="99"/>
      <c r="V159" s="99"/>
      <c r="W159" s="99"/>
      <c r="X159" s="99"/>
      <c r="Y159" s="99"/>
      <c r="Z159" s="99"/>
      <c r="AA159" s="99"/>
      <c r="AB159" s="99"/>
      <c r="AC159" s="99"/>
    </row>
    <row r="160" spans="1:29" s="241" customFormat="1" x14ac:dyDescent="0.3">
      <c r="A160" s="99" t="s">
        <v>1099</v>
      </c>
      <c r="B160" s="99"/>
      <c r="C160" s="100" t="s">
        <v>911</v>
      </c>
      <c r="D160" s="99"/>
      <c r="E160" s="99"/>
      <c r="F160" s="99"/>
      <c r="G160" s="99"/>
      <c r="H160" s="99"/>
      <c r="I160" s="99"/>
      <c r="J160" s="99"/>
      <c r="K160" s="99"/>
      <c r="L160" s="99"/>
      <c r="M160" s="99"/>
      <c r="N160" s="102" t="s">
        <v>890</v>
      </c>
      <c r="O160" s="99"/>
      <c r="P160" s="99"/>
      <c r="Q160" s="99"/>
      <c r="R160" s="99"/>
      <c r="S160" s="99"/>
      <c r="T160" s="99"/>
      <c r="U160" s="99"/>
      <c r="V160" s="99"/>
      <c r="W160" s="99"/>
      <c r="X160" s="99"/>
      <c r="Y160" s="99"/>
      <c r="Z160" s="99"/>
      <c r="AA160" s="99"/>
      <c r="AB160" s="99"/>
      <c r="AC160" s="99"/>
    </row>
    <row r="161" spans="1:29" s="241" customFormat="1" x14ac:dyDescent="0.3">
      <c r="A161" s="99" t="s">
        <v>912</v>
      </c>
      <c r="B161" s="99"/>
      <c r="C161" s="99" t="s">
        <v>913</v>
      </c>
      <c r="D161" s="99"/>
      <c r="E161" s="99"/>
      <c r="F161" s="99"/>
      <c r="G161" s="99"/>
      <c r="H161" s="99"/>
      <c r="I161" s="99"/>
      <c r="J161" s="99"/>
      <c r="K161" s="99"/>
      <c r="L161" s="99"/>
      <c r="M161" s="99"/>
      <c r="N161" s="102" t="s">
        <v>892</v>
      </c>
      <c r="O161" s="99"/>
      <c r="P161" s="99"/>
      <c r="Q161" s="99"/>
      <c r="R161" s="99"/>
      <c r="S161" s="99"/>
      <c r="T161" s="99"/>
      <c r="U161" s="99"/>
      <c r="V161" s="99"/>
      <c r="W161" s="99"/>
      <c r="X161" s="99"/>
      <c r="Y161" s="99"/>
      <c r="Z161" s="99"/>
      <c r="AA161" s="99"/>
      <c r="AB161" s="99"/>
      <c r="AC161" s="99"/>
    </row>
    <row r="162" spans="1:29" s="241" customFormat="1" x14ac:dyDescent="0.3">
      <c r="A162" s="99"/>
      <c r="B162" s="99"/>
      <c r="C162" s="99"/>
      <c r="D162" s="99"/>
      <c r="E162" s="99"/>
      <c r="F162" s="99"/>
      <c r="G162" s="99"/>
      <c r="H162" s="99"/>
      <c r="I162" s="99"/>
      <c r="J162" s="99"/>
      <c r="K162" s="99"/>
      <c r="L162" s="99"/>
      <c r="M162" s="99"/>
      <c r="N162" s="99"/>
      <c r="O162" s="99"/>
      <c r="P162" s="99"/>
      <c r="Q162" s="99"/>
      <c r="R162" s="99"/>
      <c r="S162" s="99"/>
      <c r="T162" s="99"/>
      <c r="U162" s="99"/>
      <c r="V162" s="99"/>
      <c r="W162" s="99"/>
      <c r="X162" s="99"/>
      <c r="Y162" s="99"/>
      <c r="Z162" s="99"/>
      <c r="AA162" s="99"/>
      <c r="AB162" s="99"/>
      <c r="AC162" s="99"/>
    </row>
    <row r="163" spans="1:29" s="241" customFormat="1" x14ac:dyDescent="0.3">
      <c r="A163" s="99"/>
      <c r="B163" s="99"/>
      <c r="C163" s="99"/>
      <c r="D163" s="99"/>
      <c r="E163" s="99"/>
      <c r="F163" s="99"/>
      <c r="G163" s="99"/>
      <c r="H163" s="99"/>
      <c r="I163" s="99"/>
      <c r="J163" s="99"/>
      <c r="K163" s="99"/>
      <c r="L163" s="99"/>
      <c r="M163" s="99"/>
      <c r="N163" s="99"/>
      <c r="O163" s="99"/>
      <c r="P163" s="99"/>
      <c r="Q163" s="99"/>
      <c r="R163" s="99"/>
      <c r="S163" s="99"/>
      <c r="T163" s="99"/>
      <c r="U163" s="99"/>
      <c r="V163" s="99"/>
      <c r="W163" s="99"/>
      <c r="X163" s="99"/>
      <c r="Y163" s="99"/>
      <c r="Z163" s="99"/>
      <c r="AA163" s="99"/>
      <c r="AB163" s="99"/>
      <c r="AC163" s="99"/>
    </row>
    <row r="164" spans="1:29" s="241" customFormat="1" x14ac:dyDescent="0.3">
      <c r="A164" s="99" t="s">
        <v>914</v>
      </c>
      <c r="B164" s="99" t="s">
        <v>915</v>
      </c>
      <c r="C164" s="99" t="s">
        <v>797</v>
      </c>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row>
    <row r="165" spans="1:29" s="241" customFormat="1" x14ac:dyDescent="0.3">
      <c r="A165" s="99"/>
      <c r="B165" s="99" t="s">
        <v>916</v>
      </c>
      <c r="C165" s="99" t="s">
        <v>881</v>
      </c>
      <c r="D165" s="99"/>
      <c r="E165" s="99"/>
      <c r="F165" s="99"/>
      <c r="G165" s="99"/>
      <c r="H165" s="99"/>
      <c r="I165" s="99"/>
      <c r="J165" s="99"/>
      <c r="K165" s="99"/>
      <c r="L165" s="99"/>
      <c r="M165" s="99"/>
      <c r="N165" s="99"/>
      <c r="O165" s="99"/>
      <c r="P165" s="99"/>
      <c r="Q165" s="99"/>
      <c r="R165" s="99"/>
      <c r="S165" s="99"/>
      <c r="T165" s="99"/>
      <c r="U165" s="99"/>
      <c r="V165" s="99"/>
      <c r="W165" s="99"/>
      <c r="X165" s="99"/>
      <c r="Y165" s="99"/>
      <c r="Z165" s="99"/>
      <c r="AA165" s="99"/>
      <c r="AB165" s="99"/>
      <c r="AC165" s="99"/>
    </row>
    <row r="166" spans="1:29" s="241" customFormat="1" x14ac:dyDescent="0.3">
      <c r="A166" s="99"/>
      <c r="B166" s="99"/>
      <c r="C166" s="99"/>
      <c r="D166" s="99"/>
      <c r="E166" s="99"/>
      <c r="F166" s="99"/>
      <c r="G166" s="99"/>
      <c r="H166" s="99"/>
      <c r="I166" s="99"/>
      <c r="J166" s="99"/>
      <c r="K166" s="99"/>
      <c r="L166" s="99"/>
      <c r="M166" s="99"/>
      <c r="N166" s="99"/>
      <c r="O166" s="99"/>
      <c r="P166" s="99"/>
      <c r="Q166" s="99"/>
      <c r="R166" s="99"/>
      <c r="S166" s="99"/>
      <c r="T166" s="99"/>
      <c r="U166" s="99"/>
      <c r="V166" s="99"/>
      <c r="W166" s="99"/>
      <c r="X166" s="99"/>
      <c r="Y166" s="99"/>
      <c r="Z166" s="99"/>
      <c r="AA166" s="99"/>
      <c r="AB166" s="99"/>
      <c r="AC166" s="99"/>
    </row>
    <row r="167" spans="1:29" s="241" customFormat="1" x14ac:dyDescent="0.3">
      <c r="A167" s="99" t="s">
        <v>917</v>
      </c>
      <c r="B167" s="99" t="s">
        <v>918</v>
      </c>
      <c r="C167" s="99" t="s">
        <v>797</v>
      </c>
      <c r="D167" s="99"/>
      <c r="E167" s="99"/>
      <c r="F167" s="99"/>
      <c r="G167" s="99"/>
      <c r="H167" s="99"/>
      <c r="I167" s="99"/>
      <c r="J167" s="99"/>
      <c r="K167" s="99"/>
      <c r="L167" s="99"/>
      <c r="M167" s="99"/>
      <c r="N167" s="99"/>
      <c r="O167" s="99"/>
      <c r="P167" s="99"/>
      <c r="Q167" s="99"/>
      <c r="R167" s="99"/>
      <c r="S167" s="99"/>
      <c r="T167" s="99"/>
      <c r="U167" s="99"/>
      <c r="V167" s="99"/>
      <c r="W167" s="99"/>
      <c r="X167" s="99"/>
      <c r="Y167" s="99"/>
      <c r="Z167" s="99"/>
      <c r="AA167" s="99"/>
      <c r="AB167" s="99"/>
      <c r="AC167" s="99"/>
    </row>
    <row r="168" spans="1:29" s="241" customFormat="1" x14ac:dyDescent="0.3">
      <c r="A168" s="99"/>
      <c r="B168" s="99" t="s">
        <v>919</v>
      </c>
      <c r="C168" s="99" t="s">
        <v>881</v>
      </c>
      <c r="D168" s="99"/>
      <c r="E168" s="99"/>
      <c r="F168" s="99"/>
      <c r="G168" s="99"/>
      <c r="H168" s="99"/>
      <c r="I168" s="99"/>
      <c r="J168" s="99"/>
      <c r="K168" s="99"/>
      <c r="L168" s="99"/>
      <c r="M168" s="99"/>
      <c r="N168" s="99"/>
      <c r="O168" s="99"/>
      <c r="P168" s="99"/>
      <c r="Q168" s="99"/>
      <c r="R168" s="99"/>
      <c r="S168" s="99"/>
      <c r="T168" s="99"/>
      <c r="U168" s="99"/>
      <c r="V168" s="99"/>
      <c r="W168" s="99"/>
      <c r="X168" s="99"/>
      <c r="Y168" s="99"/>
      <c r="Z168" s="99"/>
      <c r="AA168" s="99"/>
      <c r="AB168" s="99"/>
      <c r="AC168" s="99"/>
    </row>
    <row r="169" spans="1:29" s="241" customFormat="1" x14ac:dyDescent="0.3">
      <c r="A169" s="99"/>
      <c r="B169" s="99"/>
      <c r="C169" s="99"/>
      <c r="D169" s="99"/>
      <c r="E169" s="99"/>
      <c r="F169" s="99"/>
      <c r="G169" s="99"/>
      <c r="H169" s="99"/>
      <c r="I169" s="99"/>
      <c r="J169" s="99"/>
      <c r="K169" s="99"/>
      <c r="L169" s="99"/>
      <c r="M169" s="99"/>
      <c r="N169" s="99"/>
      <c r="O169" s="99"/>
      <c r="P169" s="99"/>
      <c r="Q169" s="99"/>
      <c r="R169" s="99"/>
      <c r="S169" s="99"/>
      <c r="T169" s="99"/>
      <c r="U169" s="99"/>
      <c r="V169" s="99"/>
      <c r="W169" s="99"/>
      <c r="X169" s="99"/>
      <c r="Y169" s="99"/>
      <c r="Z169" s="99"/>
      <c r="AA169" s="99"/>
      <c r="AB169" s="99"/>
      <c r="AC169" s="99"/>
    </row>
    <row r="170" spans="1:29" s="241" customFormat="1" x14ac:dyDescent="0.3">
      <c r="A170" s="99"/>
      <c r="B170" s="99"/>
      <c r="C170" s="99"/>
      <c r="D170" s="99"/>
      <c r="E170" s="99"/>
      <c r="F170" s="99"/>
      <c r="G170" s="99"/>
      <c r="H170" s="99"/>
      <c r="I170" s="99"/>
      <c r="J170" s="99"/>
      <c r="K170" s="99"/>
      <c r="L170" s="99"/>
      <c r="M170" s="99"/>
      <c r="N170" s="99"/>
      <c r="O170" s="99"/>
      <c r="P170" s="99"/>
      <c r="Q170" s="99"/>
      <c r="R170" s="99"/>
      <c r="S170" s="99"/>
      <c r="T170" s="99"/>
      <c r="U170" s="99"/>
      <c r="V170" s="99"/>
      <c r="W170" s="99"/>
      <c r="X170" s="99"/>
      <c r="Y170" s="99"/>
      <c r="Z170" s="99"/>
      <c r="AA170" s="99"/>
      <c r="AB170" s="99"/>
      <c r="AC170" s="99"/>
    </row>
    <row r="171" spans="1:29" s="241" customFormat="1" x14ac:dyDescent="0.3">
      <c r="A171" s="99"/>
      <c r="B171" s="99"/>
      <c r="C171" s="99" t="s">
        <v>920</v>
      </c>
      <c r="D171" s="99"/>
      <c r="E171" s="99"/>
      <c r="F171" s="99"/>
      <c r="G171" s="99"/>
      <c r="H171" s="99"/>
      <c r="I171" s="99"/>
      <c r="J171" s="99"/>
      <c r="K171" s="99"/>
      <c r="L171" s="99"/>
      <c r="M171" s="99"/>
      <c r="N171" s="99"/>
      <c r="O171" s="99"/>
      <c r="P171" s="99"/>
      <c r="Q171" s="99"/>
      <c r="R171" s="99"/>
      <c r="S171" s="99"/>
      <c r="T171" s="99"/>
      <c r="U171" s="99"/>
      <c r="V171" s="99"/>
      <c r="W171" s="99"/>
      <c r="X171" s="99"/>
      <c r="Y171" s="99"/>
      <c r="Z171" s="99"/>
      <c r="AA171" s="99"/>
      <c r="AB171" s="99"/>
      <c r="AC171" s="99"/>
    </row>
    <row r="172" spans="1:29" s="241" customFormat="1" x14ac:dyDescent="0.3">
      <c r="A172" s="99"/>
      <c r="B172" s="99"/>
      <c r="C172" s="99" t="s">
        <v>921</v>
      </c>
      <c r="D172" s="99"/>
      <c r="E172" s="99"/>
      <c r="F172" s="99"/>
      <c r="G172" s="99"/>
      <c r="H172" s="99"/>
      <c r="I172" s="99"/>
      <c r="J172" s="99"/>
      <c r="K172" s="99"/>
      <c r="L172" s="99"/>
      <c r="M172" s="99"/>
      <c r="N172" s="99"/>
      <c r="O172" s="99"/>
      <c r="P172" s="99"/>
      <c r="Q172" s="99"/>
      <c r="R172" s="99"/>
      <c r="S172" s="99"/>
      <c r="T172" s="99"/>
      <c r="U172" s="99"/>
      <c r="V172" s="99"/>
      <c r="W172" s="99"/>
      <c r="X172" s="99"/>
      <c r="Y172" s="99"/>
      <c r="Z172" s="99"/>
      <c r="AA172" s="99"/>
      <c r="AB172" s="99"/>
      <c r="AC172" s="99"/>
    </row>
    <row r="173" spans="1:29" s="241" customFormat="1" x14ac:dyDescent="0.3">
      <c r="A173" s="99"/>
      <c r="B173" s="99"/>
      <c r="C173" s="99"/>
      <c r="D173" s="99"/>
      <c r="E173" s="99"/>
      <c r="F173" s="99"/>
      <c r="G173" s="99"/>
      <c r="H173" s="99"/>
      <c r="I173" s="99"/>
      <c r="J173" s="99"/>
      <c r="K173" s="99"/>
      <c r="L173" s="99"/>
      <c r="M173" s="99"/>
      <c r="N173" s="99"/>
      <c r="O173" s="99"/>
      <c r="P173" s="99"/>
      <c r="Q173" s="99"/>
      <c r="R173" s="99"/>
      <c r="S173" s="99"/>
      <c r="T173" s="99"/>
      <c r="U173" s="99"/>
      <c r="V173" s="99"/>
      <c r="W173" s="99"/>
      <c r="X173" s="99"/>
      <c r="Y173" s="99"/>
      <c r="Z173" s="99"/>
      <c r="AA173" s="99"/>
      <c r="AB173" s="99"/>
      <c r="AC173" s="99"/>
    </row>
  </sheetData>
  <sheetProtection algorithmName="SHA-512" hashValue="c85EzGmwe7t/fpWuDLAqACe5IugImJiz28btCT7UGer/+O2RMiyeWvPOs4Ju/h6WhZes3r3gkhZ2q9Y++HaR9A==" saltValue="cl+EH0GV/rVahGOb3Up5LA==" spinCount="100000" sheet="1" objects="1" scenarios="1" selectLockedCells="1"/>
  <customSheetViews>
    <customSheetView guid="{AE41DE6F-95E5-46AF-A2EB-15E2780C478F}" fitToPage="1">
      <selection activeCell="D7" sqref="D7"/>
      <pageMargins left="0.43307086614173229" right="0.35433070866141736" top="0.43307086614173229" bottom="0.55118110236220474" header="0.31496062992125984" footer="0.39370078740157483"/>
      <pageSetup paperSize="9" scale="74" orientation="landscape" r:id="rId1"/>
      <headerFooter>
        <oddFooter>&amp;Rpage 9/11</oddFooter>
      </headerFooter>
    </customSheetView>
  </customSheetViews>
  <mergeCells count="5">
    <mergeCell ref="D58:D75"/>
    <mergeCell ref="D79:D127"/>
    <mergeCell ref="B39:H39"/>
    <mergeCell ref="F34:I37"/>
    <mergeCell ref="D31:I31"/>
  </mergeCells>
  <conditionalFormatting sqref="A3:J3">
    <cfRule type="expression" dxfId="145" priority="19">
      <formula>$A$3&lt;&gt;""</formula>
    </cfRule>
  </conditionalFormatting>
  <conditionalFormatting sqref="C7">
    <cfRule type="expression" dxfId="144" priority="17">
      <formula>AND($A$3="",$C$7="")</formula>
    </cfRule>
  </conditionalFormatting>
  <conditionalFormatting sqref="D7:E7">
    <cfRule type="expression" dxfId="143" priority="16">
      <formula>AND($A$3="",$D$7="")</formula>
    </cfRule>
  </conditionalFormatting>
  <conditionalFormatting sqref="F7">
    <cfRule type="expression" dxfId="142" priority="15">
      <formula>AND($A$3="",$F$7="")</formula>
    </cfRule>
  </conditionalFormatting>
  <conditionalFormatting sqref="G7">
    <cfRule type="expression" dxfId="141" priority="14">
      <formula>AND($A$3="",$G$7="")</formula>
    </cfRule>
  </conditionalFormatting>
  <conditionalFormatting sqref="I7">
    <cfRule type="expression" dxfId="140" priority="13">
      <formula>AND($A$3="",$I$7="")</formula>
    </cfRule>
  </conditionalFormatting>
  <conditionalFormatting sqref="B39 C5:I26 A5:B30 E27:I30 A33:I33 A35:E37 A34:F34 A31:D32">
    <cfRule type="expression" dxfId="139" priority="10">
      <formula>$A$3&lt;&gt;""</formula>
    </cfRule>
  </conditionalFormatting>
  <conditionalFormatting sqref="B7:I26 D34:E37">
    <cfRule type="expression" dxfId="138" priority="9">
      <formula>$A$3&lt;&gt;""</formula>
    </cfRule>
  </conditionalFormatting>
  <conditionalFormatting sqref="H7">
    <cfRule type="expression" dxfId="137" priority="6">
      <formula>AND($A$3="",$H$7="")</formula>
    </cfRule>
  </conditionalFormatting>
  <conditionalFormatting sqref="B27:C27">
    <cfRule type="expression" dxfId="136" priority="128">
      <formula>$B$27&lt;&gt;""</formula>
    </cfRule>
  </conditionalFormatting>
  <conditionalFormatting sqref="B31:C32">
    <cfRule type="expression" dxfId="135" priority="133">
      <formula>#REF!&lt;&gt;""</formula>
    </cfRule>
  </conditionalFormatting>
  <conditionalFormatting sqref="B28:C30">
    <cfRule type="expression" dxfId="134" priority="5">
      <formula>$B$28&lt;&gt;""</formula>
    </cfRule>
  </conditionalFormatting>
  <conditionalFormatting sqref="B29:C29">
    <cfRule type="expression" dxfId="133" priority="4">
      <formula>$B$29&lt;&gt;""</formula>
    </cfRule>
  </conditionalFormatting>
  <conditionalFormatting sqref="B30:C30">
    <cfRule type="expression" dxfId="132" priority="3">
      <formula>$B$30&lt;&gt;""</formula>
    </cfRule>
  </conditionalFormatting>
  <conditionalFormatting sqref="K7:K26">
    <cfRule type="notContainsBlanks" dxfId="131" priority="135">
      <formula>LEN(TRIM(K7))&gt;0</formula>
    </cfRule>
  </conditionalFormatting>
  <conditionalFormatting sqref="B7">
    <cfRule type="expression" dxfId="130" priority="134">
      <formula>AND($A$3="",OR($B$7="",$B$7=$F$128))</formula>
    </cfRule>
  </conditionalFormatting>
  <conditionalFormatting sqref="F34:I37">
    <cfRule type="notContainsBlanks" dxfId="129" priority="1">
      <formula>LEN(TRIM(F34))&gt;0</formula>
    </cfRule>
  </conditionalFormatting>
  <dataValidations count="9">
    <dataValidation type="list" allowBlank="1" showInputMessage="1" showErrorMessage="1" error="Choix limité à la liste proposée" sqref="I7:I26" xr:uid="{00000000-0002-0000-0900-000000000000}">
      <formula1>$F$130:$F$131</formula1>
    </dataValidation>
    <dataValidation type="list" allowBlank="1" showInputMessage="1" showErrorMessage="1" error="choix limité à liste proposée" sqref="H7:H26" xr:uid="{00000000-0002-0000-0900-000001000000}">
      <formula1>$F$133:$F$134</formula1>
    </dataValidation>
    <dataValidation type="whole" allowBlank="1" showInputMessage="1" showErrorMessage="1" error="un nombre entier entre 2014 et 2023 est attendu (éligible)" sqref="F7:F26" xr:uid="{00000000-0002-0000-0900-000003000000}">
      <formula1>2014</formula1>
      <formula2>2023</formula2>
    </dataValidation>
    <dataValidation type="whole" allowBlank="1" showInputMessage="1" showErrorMessage="1" error="un nombre entier à 6 chiffres est attendu" sqref="D34:E34" xr:uid="{00000000-0002-0000-0900-000004000000}">
      <formula1>0</formula1>
      <formula2>999999</formula2>
    </dataValidation>
    <dataValidation type="list" allowBlank="1" showInputMessage="1" showErrorMessage="1" error="les objectifs éligibles (suivant qu'ils portent sur l'aquaculture ou la transformation) sont restreints à ceux visés par le règlement FEAMP" sqref="C7:C26" xr:uid="{78B24C36-D672-4365-B9F0-BBF0B5B9E230}">
      <formula1>$C$141:$C$157</formula1>
    </dataValidation>
    <dataValidation type="date" allowBlank="1" showInputMessage="1" showErrorMessage="1" error="les dates de votre dossier semblent totalement hors période éligible à une aide du FEAMP. Veuillez consulter l'administration avant de poursuivre." sqref="D37:E37" xr:uid="{00000000-0002-0000-0900-000005000000}">
      <formula1>40179</formula1>
      <formula2>46022</formula2>
    </dataValidation>
    <dataValidation type="list" allowBlank="1" showInputMessage="1" showErrorMessage="1" error="choix limité à une liste imposée. Pour une aide sollicitée uniquement pour des moyens de protection, veuillez sélectionner ici uniquement l'objectif &quot;Protéger les exploitations contre les espèces protégées...&quot;" sqref="C7:C26" xr:uid="{00000000-0002-0000-0900-000006000000}">
      <formula1>IF($A$3&lt;&gt;"",$C$158,$C$141:$C$157)</formula1>
    </dataValidation>
    <dataValidation type="list" allowBlank="1" showInputMessage="1" showErrorMessage="1" sqref="E7:E26" xr:uid="{2285F7CC-1D98-4313-910A-E13BB0D1748D}">
      <formula1>IF($A$1&lt;&gt;"",$B$66:$B$69,$B$70)</formula1>
    </dataValidation>
    <dataValidation type="list" allowBlank="1" showInputMessage="1" showErrorMessage="1" error="Choix dans liste proposée ... pour une aide sollicitée uniquement pour des moyens de protection contre des espèces protégées, veuillez sélectionner ici uniquement le type 'moyens de protection'" sqref="B7:B26" xr:uid="{00000000-0002-0000-0900-000002000000}">
      <formula1>IF($A$3&lt;&gt;"",$F$128,$F$57:$F$127)</formula1>
    </dataValidation>
  </dataValidations>
  <pageMargins left="0.35" right="0.28000000000000003" top="0.43307086614173229" bottom="0.43" header="0.31496062992125984" footer="0.39370078740157483"/>
  <pageSetup paperSize="9" scale="70" orientation="landscape" r:id="rId2"/>
  <headerFooter>
    <oddFooter>&amp;Rpage 9/11</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1">
    <pageSetUpPr fitToPage="1"/>
  </sheetPr>
  <dimension ref="A1:P116"/>
  <sheetViews>
    <sheetView workbookViewId="0">
      <selection activeCell="E6" sqref="E6"/>
    </sheetView>
  </sheetViews>
  <sheetFormatPr baseColWidth="10" defaultColWidth="11.44140625" defaultRowHeight="14.4" x14ac:dyDescent="0.3"/>
  <cols>
    <col min="1" max="1" width="26.109375" style="10" customWidth="1"/>
    <col min="2" max="2" width="12.5546875" style="10" customWidth="1"/>
    <col min="3" max="3" width="3.5546875" style="10" customWidth="1"/>
    <col min="4" max="4" width="1.33203125" style="10" customWidth="1"/>
    <col min="5" max="5" width="15.5546875" style="10" customWidth="1"/>
    <col min="6" max="6" width="32.109375" style="10" customWidth="1"/>
    <col min="7" max="7" width="2.109375" style="10" customWidth="1"/>
    <col min="8" max="8" width="17" style="10" customWidth="1"/>
    <col min="9" max="9" width="32.44140625" style="10" customWidth="1"/>
    <col min="10" max="10" width="1.109375" style="10" customWidth="1"/>
    <col min="11" max="11" width="11.44140625" style="10"/>
    <col min="12" max="16" width="11.44140625" style="241"/>
    <col min="17" max="16384" width="11.44140625" style="10"/>
  </cols>
  <sheetData>
    <row r="1" spans="1:16" x14ac:dyDescent="0.3">
      <c r="A1" s="7" t="str">
        <f>IF('2-nature_aide'!$A$11='2-nature_aide'!$F$131,"INSTALLATION - Calcul de la viabilité (pour les années d'origine et de fin de plan)","")</f>
        <v/>
      </c>
      <c r="B1" s="8"/>
      <c r="C1" s="8"/>
      <c r="D1" s="8"/>
      <c r="E1" s="8"/>
      <c r="F1" s="8"/>
      <c r="G1" s="8"/>
      <c r="H1" s="8"/>
      <c r="I1" s="8"/>
      <c r="J1" s="9"/>
      <c r="L1" s="99" t="s">
        <v>822</v>
      </c>
      <c r="M1" s="99"/>
      <c r="N1" s="99"/>
      <c r="O1" s="99"/>
      <c r="P1" s="99"/>
    </row>
    <row r="2" spans="1:16" ht="7.5" customHeight="1" x14ac:dyDescent="0.3">
      <c r="A2" s="51"/>
      <c r="B2" s="12"/>
      <c r="C2" s="12"/>
      <c r="D2" s="12"/>
      <c r="E2" s="12"/>
      <c r="F2" s="12"/>
      <c r="G2" s="12"/>
      <c r="H2" s="12"/>
      <c r="I2" s="12"/>
      <c r="J2" s="13"/>
      <c r="L2" s="99"/>
      <c r="M2" s="99"/>
      <c r="N2" s="99"/>
      <c r="O2" s="99"/>
      <c r="P2" s="99"/>
    </row>
    <row r="3" spans="1:16" x14ac:dyDescent="0.3">
      <c r="A3" s="40" t="str">
        <f>IF($A$1="","L'aide sollicitée ne requiert pas l'encodage des informations de cette rubrique.","")</f>
        <v>L'aide sollicitée ne requiert pas l'encodage des informations de cette rubrique.</v>
      </c>
      <c r="B3" s="52"/>
      <c r="C3" s="52"/>
      <c r="D3" s="52"/>
      <c r="E3" s="52"/>
      <c r="F3" s="123" t="str">
        <f>IF($A$3="","Calcul prévisionnel, sous réserve de précisions et adaptations particulières.","")</f>
        <v/>
      </c>
      <c r="G3" s="12"/>
      <c r="H3" s="12"/>
      <c r="I3" s="12"/>
      <c r="J3" s="13"/>
      <c r="L3" s="99"/>
      <c r="M3" s="99"/>
      <c r="N3" s="99"/>
      <c r="O3" s="99"/>
      <c r="P3" s="99"/>
    </row>
    <row r="4" spans="1:16" ht="17.25" customHeight="1" thickBot="1" x14ac:dyDescent="0.35">
      <c r="A4" s="53" t="s">
        <v>824</v>
      </c>
      <c r="B4" s="12"/>
      <c r="C4" s="12"/>
      <c r="D4" s="12"/>
      <c r="E4" s="12"/>
      <c r="F4" s="12"/>
      <c r="G4" s="12"/>
      <c r="H4" s="12"/>
      <c r="I4" s="12"/>
      <c r="J4" s="38"/>
      <c r="L4" s="99"/>
      <c r="M4" s="99"/>
      <c r="N4" s="99"/>
      <c r="O4" s="99"/>
      <c r="P4" s="99"/>
    </row>
    <row r="5" spans="1:16" ht="14.25" customHeight="1" x14ac:dyDescent="0.3">
      <c r="A5" s="14"/>
      <c r="B5" s="12"/>
      <c r="C5" s="12"/>
      <c r="D5" s="12"/>
      <c r="E5" s="70" t="s">
        <v>823</v>
      </c>
      <c r="F5" s="71"/>
      <c r="G5" s="12"/>
      <c r="H5" s="70" t="s">
        <v>823</v>
      </c>
      <c r="I5" s="71"/>
      <c r="J5" s="38"/>
      <c r="L5" s="99"/>
      <c r="M5" s="99"/>
      <c r="N5" s="99"/>
      <c r="O5" s="99"/>
      <c r="P5" s="99"/>
    </row>
    <row r="6" spans="1:16" x14ac:dyDescent="0.3">
      <c r="A6" s="14" t="s">
        <v>825</v>
      </c>
      <c r="B6" s="52"/>
      <c r="C6" s="52"/>
      <c r="D6" s="52"/>
      <c r="E6" s="249" t="str">
        <f>IF($A$3&lt;&gt;"","",'2-nature_aide'!F11)</f>
        <v/>
      </c>
      <c r="F6" s="13" t="s">
        <v>872</v>
      </c>
      <c r="G6" s="12"/>
      <c r="H6" s="249" t="str">
        <f>IF($A$3&lt;&gt;"","",E6+3)</f>
        <v/>
      </c>
      <c r="I6" s="13" t="s">
        <v>872</v>
      </c>
      <c r="J6" s="38"/>
      <c r="L6" s="99"/>
      <c r="M6" s="99"/>
      <c r="N6" s="99"/>
      <c r="O6" s="99"/>
      <c r="P6" s="99"/>
    </row>
    <row r="7" spans="1:16" x14ac:dyDescent="0.3">
      <c r="A7" s="14" t="s">
        <v>1036</v>
      </c>
      <c r="B7" s="12"/>
      <c r="C7" s="12"/>
      <c r="D7" s="12"/>
      <c r="E7" s="72"/>
      <c r="F7" s="73"/>
      <c r="G7" s="12"/>
      <c r="H7" s="72"/>
      <c r="I7" s="73"/>
      <c r="J7" s="38"/>
      <c r="L7" s="99"/>
      <c r="M7" s="99"/>
      <c r="N7" s="99"/>
      <c r="O7" s="99"/>
      <c r="P7" s="99"/>
    </row>
    <row r="8" spans="1:16" x14ac:dyDescent="0.3">
      <c r="A8" s="14" t="s">
        <v>1037</v>
      </c>
      <c r="B8" s="12"/>
      <c r="C8" s="12"/>
      <c r="D8" s="12"/>
      <c r="E8" s="72"/>
      <c r="F8" s="73"/>
      <c r="G8" s="12"/>
      <c r="H8" s="72"/>
      <c r="I8" s="73"/>
      <c r="J8" s="38"/>
      <c r="L8" s="99"/>
      <c r="M8" s="99"/>
      <c r="N8" s="99"/>
      <c r="O8" s="99"/>
      <c r="P8" s="99"/>
    </row>
    <row r="9" spans="1:16" x14ac:dyDescent="0.3">
      <c r="A9" s="44" t="s">
        <v>833</v>
      </c>
      <c r="B9" s="12"/>
      <c r="C9" s="12"/>
      <c r="D9" s="12"/>
      <c r="E9" s="72" t="str">
        <f>IF($A$3&lt;&gt;"","",SUM(E7:E8))</f>
        <v/>
      </c>
      <c r="F9" s="38"/>
      <c r="G9" s="12"/>
      <c r="H9" s="72" t="str">
        <f>IF($A$3&lt;&gt;"","",SUM(H7:H8))</f>
        <v/>
      </c>
      <c r="I9" s="38"/>
      <c r="J9" s="38"/>
      <c r="L9" s="99"/>
      <c r="M9" s="99"/>
      <c r="N9" s="99"/>
      <c r="O9" s="99"/>
      <c r="P9" s="99"/>
    </row>
    <row r="10" spans="1:16" ht="6.75" customHeight="1" x14ac:dyDescent="0.3">
      <c r="A10" s="14"/>
      <c r="B10" s="12"/>
      <c r="C10" s="12"/>
      <c r="D10" s="12"/>
      <c r="E10" s="14"/>
      <c r="F10" s="38"/>
      <c r="G10" s="12"/>
      <c r="H10" s="14"/>
      <c r="I10" s="38"/>
      <c r="J10" s="38"/>
      <c r="L10" s="99"/>
      <c r="M10" s="99"/>
      <c r="N10" s="99"/>
      <c r="O10" s="99"/>
      <c r="P10" s="99"/>
    </row>
    <row r="11" spans="1:16" x14ac:dyDescent="0.3">
      <c r="A11" s="14" t="s">
        <v>826</v>
      </c>
      <c r="B11" s="12"/>
      <c r="C11" s="12"/>
      <c r="D11" s="12"/>
      <c r="E11" s="14"/>
      <c r="F11" s="38"/>
      <c r="G11" s="12"/>
      <c r="H11" s="14"/>
      <c r="I11" s="38"/>
      <c r="J11" s="38"/>
      <c r="L11" s="99"/>
      <c r="M11" s="99"/>
      <c r="N11" s="99"/>
      <c r="O11" s="99"/>
      <c r="P11" s="99"/>
    </row>
    <row r="12" spans="1:16" x14ac:dyDescent="0.3">
      <c r="A12" s="14" t="s">
        <v>836</v>
      </c>
      <c r="B12" s="12"/>
      <c r="C12" s="12"/>
      <c r="D12" s="12"/>
      <c r="E12" s="72"/>
      <c r="F12" s="73"/>
      <c r="G12" s="12"/>
      <c r="H12" s="72"/>
      <c r="I12" s="73"/>
      <c r="J12" s="38"/>
      <c r="L12" s="99"/>
      <c r="M12" s="99"/>
      <c r="N12" s="99"/>
      <c r="O12" s="99"/>
      <c r="P12" s="99"/>
    </row>
    <row r="13" spans="1:16" x14ac:dyDescent="0.3">
      <c r="A13" s="14" t="s">
        <v>837</v>
      </c>
      <c r="B13" s="12"/>
      <c r="C13" s="12"/>
      <c r="D13" s="12"/>
      <c r="E13" s="72"/>
      <c r="F13" s="73"/>
      <c r="G13" s="12"/>
      <c r="H13" s="72"/>
      <c r="I13" s="73"/>
      <c r="J13" s="38"/>
      <c r="L13" s="99"/>
      <c r="M13" s="99"/>
      <c r="N13" s="99"/>
      <c r="O13" s="99"/>
      <c r="P13" s="99"/>
    </row>
    <row r="14" spans="1:16" x14ac:dyDescent="0.3">
      <c r="A14" s="14" t="s">
        <v>838</v>
      </c>
      <c r="B14" s="12"/>
      <c r="C14" s="12"/>
      <c r="D14" s="12"/>
      <c r="E14" s="72"/>
      <c r="F14" s="73"/>
      <c r="G14" s="12"/>
      <c r="H14" s="72"/>
      <c r="I14" s="73"/>
      <c r="J14" s="38"/>
      <c r="L14" s="99"/>
      <c r="M14" s="99"/>
      <c r="N14" s="99"/>
      <c r="O14" s="99"/>
      <c r="P14" s="99"/>
    </row>
    <row r="15" spans="1:16" x14ac:dyDescent="0.3">
      <c r="A15" s="14" t="s">
        <v>839</v>
      </c>
      <c r="B15" s="12"/>
      <c r="C15" s="12"/>
      <c r="D15" s="12"/>
      <c r="E15" s="72"/>
      <c r="F15" s="73"/>
      <c r="G15" s="12"/>
      <c r="H15" s="72"/>
      <c r="I15" s="73"/>
      <c r="J15" s="38"/>
      <c r="L15" s="99"/>
      <c r="M15" s="99"/>
      <c r="N15" s="99"/>
      <c r="O15" s="99"/>
      <c r="P15" s="99"/>
    </row>
    <row r="16" spans="1:16" x14ac:dyDescent="0.3">
      <c r="A16" s="14" t="s">
        <v>840</v>
      </c>
      <c r="B16" s="12"/>
      <c r="C16" s="12"/>
      <c r="D16" s="12"/>
      <c r="E16" s="72"/>
      <c r="F16" s="73"/>
      <c r="G16" s="12"/>
      <c r="H16" s="72"/>
      <c r="I16" s="73"/>
      <c r="J16" s="38"/>
      <c r="L16" s="99"/>
      <c r="M16" s="99"/>
      <c r="N16" s="99"/>
      <c r="O16" s="99"/>
      <c r="P16" s="99"/>
    </row>
    <row r="17" spans="1:16" x14ac:dyDescent="0.3">
      <c r="A17" s="14" t="s">
        <v>841</v>
      </c>
      <c r="B17" s="12"/>
      <c r="C17" s="12"/>
      <c r="D17" s="12"/>
      <c r="E17" s="72"/>
      <c r="F17" s="73"/>
      <c r="G17" s="12"/>
      <c r="H17" s="72"/>
      <c r="I17" s="73"/>
      <c r="J17" s="38"/>
      <c r="L17" s="99"/>
      <c r="M17" s="99"/>
      <c r="N17" s="99"/>
      <c r="O17" s="99"/>
      <c r="P17" s="99"/>
    </row>
    <row r="18" spans="1:16" x14ac:dyDescent="0.3">
      <c r="A18" s="14" t="s">
        <v>842</v>
      </c>
      <c r="B18" s="12"/>
      <c r="C18" s="12"/>
      <c r="D18" s="12"/>
      <c r="E18" s="72"/>
      <c r="F18" s="73"/>
      <c r="G18" s="12"/>
      <c r="H18" s="72"/>
      <c r="I18" s="73"/>
      <c r="J18" s="38"/>
      <c r="L18" s="99"/>
      <c r="M18" s="99"/>
      <c r="N18" s="99"/>
      <c r="O18" s="99"/>
      <c r="P18" s="99"/>
    </row>
    <row r="19" spans="1:16" x14ac:dyDescent="0.3">
      <c r="A19" s="44" t="s">
        <v>832</v>
      </c>
      <c r="B19" s="12"/>
      <c r="C19" s="12"/>
      <c r="D19" s="12"/>
      <c r="E19" s="72" t="str">
        <f>IF($A$3&lt;&gt;"","",SUM(E12:E18))</f>
        <v/>
      </c>
      <c r="F19" s="38"/>
      <c r="G19" s="12"/>
      <c r="H19" s="72" t="str">
        <f>IF($A$3&lt;&gt;"","",SUM(H12:H18))</f>
        <v/>
      </c>
      <c r="I19" s="38"/>
      <c r="J19" s="38"/>
      <c r="L19" s="99"/>
      <c r="M19" s="99"/>
      <c r="N19" s="99"/>
      <c r="O19" s="99"/>
      <c r="P19" s="99"/>
    </row>
    <row r="20" spans="1:16" ht="6.75" customHeight="1" x14ac:dyDescent="0.3">
      <c r="A20" s="14"/>
      <c r="B20" s="12"/>
      <c r="C20" s="12"/>
      <c r="D20" s="12"/>
      <c r="E20" s="14"/>
      <c r="F20" s="38"/>
      <c r="G20" s="12"/>
      <c r="H20" s="14"/>
      <c r="I20" s="38"/>
      <c r="J20" s="38"/>
      <c r="L20" s="99"/>
      <c r="M20" s="99"/>
      <c r="N20" s="99"/>
      <c r="O20" s="99"/>
      <c r="P20" s="99"/>
    </row>
    <row r="21" spans="1:16" x14ac:dyDescent="0.3">
      <c r="A21" s="14" t="s">
        <v>827</v>
      </c>
      <c r="B21" s="12"/>
      <c r="C21" s="12"/>
      <c r="D21" s="12"/>
      <c r="E21" s="14"/>
      <c r="F21" s="38"/>
      <c r="G21" s="12"/>
      <c r="H21" s="14"/>
      <c r="I21" s="38"/>
      <c r="J21" s="38"/>
      <c r="L21" s="99"/>
      <c r="M21" s="99"/>
      <c r="N21" s="99"/>
      <c r="O21" s="99"/>
      <c r="P21" s="99"/>
    </row>
    <row r="22" spans="1:16" x14ac:dyDescent="0.3">
      <c r="A22" s="44" t="s">
        <v>834</v>
      </c>
      <c r="B22" s="12"/>
      <c r="C22" s="12"/>
      <c r="D22" s="12"/>
      <c r="E22" s="72" t="str">
        <f>IF($A$3&lt;&gt;"","",E9-E19)</f>
        <v/>
      </c>
      <c r="F22" s="38"/>
      <c r="G22" s="12"/>
      <c r="H22" s="72" t="str">
        <f>IF($A$3&lt;&gt;"","",H9-H19)</f>
        <v/>
      </c>
      <c r="I22" s="38"/>
      <c r="J22" s="38"/>
      <c r="L22" s="99"/>
      <c r="M22" s="99"/>
      <c r="N22" s="99"/>
      <c r="O22" s="99"/>
      <c r="P22" s="99"/>
    </row>
    <row r="23" spans="1:16" ht="8.25" customHeight="1" x14ac:dyDescent="0.3">
      <c r="A23" s="14"/>
      <c r="B23" s="12"/>
      <c r="C23" s="12"/>
      <c r="D23" s="12"/>
      <c r="E23" s="14"/>
      <c r="F23" s="38"/>
      <c r="G23" s="12"/>
      <c r="H23" s="14"/>
      <c r="I23" s="38"/>
      <c r="J23" s="38"/>
      <c r="L23" s="99"/>
      <c r="M23" s="99"/>
      <c r="N23" s="99"/>
      <c r="O23" s="99"/>
      <c r="P23" s="99"/>
    </row>
    <row r="24" spans="1:16" x14ac:dyDescent="0.3">
      <c r="A24" s="14" t="s">
        <v>828</v>
      </c>
      <c r="B24" s="12"/>
      <c r="C24" s="12"/>
      <c r="D24" s="12"/>
      <c r="E24" s="14"/>
      <c r="F24" s="38"/>
      <c r="G24" s="12"/>
      <c r="H24" s="14"/>
      <c r="I24" s="38"/>
      <c r="J24" s="38"/>
      <c r="L24" s="99"/>
      <c r="M24" s="99"/>
      <c r="N24" s="99"/>
      <c r="O24" s="99"/>
      <c r="P24" s="99"/>
    </row>
    <row r="25" spans="1:16" x14ac:dyDescent="0.3">
      <c r="A25" s="14" t="s">
        <v>843</v>
      </c>
      <c r="B25" s="12"/>
      <c r="C25" s="12"/>
      <c r="D25" s="12"/>
      <c r="E25" s="72"/>
      <c r="F25" s="73"/>
      <c r="G25" s="12"/>
      <c r="H25" s="72"/>
      <c r="I25" s="73"/>
      <c r="J25" s="38"/>
      <c r="L25" s="99"/>
      <c r="M25" s="99"/>
      <c r="N25" s="99"/>
      <c r="O25" s="99"/>
      <c r="P25" s="99"/>
    </row>
    <row r="26" spans="1:16" x14ac:dyDescent="0.3">
      <c r="A26" s="44" t="s">
        <v>835</v>
      </c>
      <c r="B26" s="12"/>
      <c r="C26" s="12"/>
      <c r="D26" s="12"/>
      <c r="E26" s="72" t="str">
        <f>IF($A$3&lt;&gt;"","",SUM(E25))</f>
        <v/>
      </c>
      <c r="F26" s="38"/>
      <c r="G26" s="12"/>
      <c r="H26" s="72" t="str">
        <f>IF($A$3&lt;&gt;"","",SUM(H25))</f>
        <v/>
      </c>
      <c r="I26" s="38"/>
      <c r="J26" s="38"/>
      <c r="L26" s="99"/>
      <c r="M26" s="99"/>
      <c r="N26" s="99"/>
      <c r="O26" s="99"/>
      <c r="P26" s="99"/>
    </row>
    <row r="27" spans="1:16" ht="6.75" customHeight="1" x14ac:dyDescent="0.3">
      <c r="A27" s="14"/>
      <c r="B27" s="12"/>
      <c r="C27" s="12"/>
      <c r="D27" s="12"/>
      <c r="E27" s="14"/>
      <c r="F27" s="38"/>
      <c r="G27" s="12"/>
      <c r="H27" s="14"/>
      <c r="I27" s="38"/>
      <c r="J27" s="38"/>
      <c r="L27" s="99"/>
      <c r="M27" s="99"/>
      <c r="N27" s="99"/>
      <c r="O27" s="99"/>
      <c r="P27" s="99"/>
    </row>
    <row r="28" spans="1:16" x14ac:dyDescent="0.3">
      <c r="A28" s="14" t="s">
        <v>829</v>
      </c>
      <c r="B28" s="12"/>
      <c r="C28" s="12"/>
      <c r="D28" s="12"/>
      <c r="E28" s="14"/>
      <c r="F28" s="38"/>
      <c r="G28" s="12"/>
      <c r="H28" s="14"/>
      <c r="I28" s="38"/>
      <c r="J28" s="38"/>
      <c r="L28" s="99"/>
      <c r="M28" s="99"/>
      <c r="N28" s="99"/>
      <c r="O28" s="99"/>
      <c r="P28" s="99"/>
    </row>
    <row r="29" spans="1:16" x14ac:dyDescent="0.3">
      <c r="A29" s="14" t="s">
        <v>844</v>
      </c>
      <c r="B29" s="12"/>
      <c r="C29" s="12"/>
      <c r="D29" s="12"/>
      <c r="E29" s="72"/>
      <c r="F29" s="73"/>
      <c r="G29" s="12"/>
      <c r="H29" s="72"/>
      <c r="I29" s="73"/>
      <c r="J29" s="38"/>
      <c r="L29" s="99"/>
      <c r="M29" s="99"/>
      <c r="N29" s="99"/>
      <c r="O29" s="99"/>
      <c r="P29" s="99"/>
    </row>
    <row r="30" spans="1:16" x14ac:dyDescent="0.3">
      <c r="A30" s="14" t="s">
        <v>845</v>
      </c>
      <c r="B30" s="12"/>
      <c r="C30" s="12"/>
      <c r="D30" s="12"/>
      <c r="E30" s="72"/>
      <c r="F30" s="73"/>
      <c r="G30" s="12"/>
      <c r="H30" s="72"/>
      <c r="I30" s="73"/>
      <c r="J30" s="38"/>
      <c r="L30" s="99"/>
      <c r="M30" s="99"/>
      <c r="N30" s="99"/>
      <c r="O30" s="99"/>
      <c r="P30" s="99"/>
    </row>
    <row r="31" spans="1:16" x14ac:dyDescent="0.3">
      <c r="A31" s="14" t="s">
        <v>846</v>
      </c>
      <c r="B31" s="12"/>
      <c r="C31" s="12"/>
      <c r="D31" s="12"/>
      <c r="E31" s="72"/>
      <c r="F31" s="73"/>
      <c r="G31" s="12"/>
      <c r="H31" s="72"/>
      <c r="I31" s="73"/>
      <c r="J31" s="38"/>
      <c r="L31" s="99"/>
      <c r="M31" s="99"/>
      <c r="N31" s="99"/>
      <c r="O31" s="99"/>
      <c r="P31" s="99"/>
    </row>
    <row r="32" spans="1:16" x14ac:dyDescent="0.3">
      <c r="A32" s="14" t="s">
        <v>847</v>
      </c>
      <c r="B32" s="12"/>
      <c r="C32" s="12"/>
      <c r="D32" s="12"/>
      <c r="E32" s="72"/>
      <c r="F32" s="73"/>
      <c r="G32" s="12"/>
      <c r="H32" s="72"/>
      <c r="I32" s="73"/>
      <c r="J32" s="38"/>
      <c r="L32" s="99"/>
      <c r="M32" s="99"/>
      <c r="N32" s="99"/>
      <c r="O32" s="99"/>
      <c r="P32" s="99"/>
    </row>
    <row r="33" spans="1:16" x14ac:dyDescent="0.3">
      <c r="A33" s="14" t="s">
        <v>848</v>
      </c>
      <c r="B33" s="12"/>
      <c r="C33" s="12"/>
      <c r="D33" s="12"/>
      <c r="E33" s="72"/>
      <c r="F33" s="73"/>
      <c r="G33" s="12"/>
      <c r="H33" s="72"/>
      <c r="I33" s="73"/>
      <c r="J33" s="38"/>
      <c r="L33" s="99"/>
      <c r="M33" s="99"/>
      <c r="N33" s="99"/>
      <c r="O33" s="99"/>
      <c r="P33" s="99"/>
    </row>
    <row r="34" spans="1:16" x14ac:dyDescent="0.3">
      <c r="A34" s="14" t="s">
        <v>854</v>
      </c>
      <c r="B34" s="12"/>
      <c r="C34" s="12"/>
      <c r="D34" s="12"/>
      <c r="E34" s="72"/>
      <c r="F34" s="73"/>
      <c r="G34" s="12"/>
      <c r="H34" s="72"/>
      <c r="I34" s="73"/>
      <c r="J34" s="38"/>
      <c r="L34" s="99"/>
      <c r="M34" s="99"/>
      <c r="N34" s="99"/>
      <c r="O34" s="99"/>
      <c r="P34" s="99"/>
    </row>
    <row r="35" spans="1:16" x14ac:dyDescent="0.3">
      <c r="A35" s="14" t="s">
        <v>855</v>
      </c>
      <c r="B35" s="12"/>
      <c r="C35" s="12"/>
      <c r="D35" s="12"/>
      <c r="E35" s="72"/>
      <c r="F35" s="73"/>
      <c r="G35" s="12"/>
      <c r="H35" s="72"/>
      <c r="I35" s="73"/>
      <c r="J35" s="38"/>
      <c r="L35" s="99"/>
      <c r="M35" s="99"/>
      <c r="N35" s="99"/>
      <c r="O35" s="99"/>
      <c r="P35" s="99"/>
    </row>
    <row r="36" spans="1:16" x14ac:dyDescent="0.3">
      <c r="A36" s="14" t="s">
        <v>856</v>
      </c>
      <c r="B36" s="12"/>
      <c r="C36" s="12"/>
      <c r="D36" s="12"/>
      <c r="E36" s="72"/>
      <c r="F36" s="73"/>
      <c r="G36" s="12"/>
      <c r="H36" s="72"/>
      <c r="I36" s="73"/>
      <c r="J36" s="38"/>
      <c r="L36" s="99"/>
      <c r="M36" s="99"/>
      <c r="N36" s="99"/>
      <c r="O36" s="99"/>
      <c r="P36" s="99"/>
    </row>
    <row r="37" spans="1:16" x14ac:dyDescent="0.3">
      <c r="A37" s="44" t="s">
        <v>849</v>
      </c>
      <c r="B37" s="12"/>
      <c r="C37" s="12"/>
      <c r="D37" s="12"/>
      <c r="E37" s="72" t="str">
        <f>IF($A$3&lt;&gt;"","",SUM(E29:E36))</f>
        <v/>
      </c>
      <c r="F37" s="38"/>
      <c r="G37" s="12"/>
      <c r="H37" s="72" t="str">
        <f>IF($A$3&lt;&gt;"","",SUM(H29:H36))</f>
        <v/>
      </c>
      <c r="I37" s="38"/>
      <c r="J37" s="38"/>
      <c r="L37" s="99"/>
      <c r="M37" s="99"/>
      <c r="N37" s="99"/>
      <c r="O37" s="99"/>
      <c r="P37" s="99"/>
    </row>
    <row r="38" spans="1:16" ht="6.75" customHeight="1" x14ac:dyDescent="0.3">
      <c r="A38" s="14"/>
      <c r="B38" s="12"/>
      <c r="C38" s="12"/>
      <c r="D38" s="12"/>
      <c r="E38" s="14"/>
      <c r="F38" s="38"/>
      <c r="G38" s="12"/>
      <c r="H38" s="14"/>
      <c r="I38" s="38"/>
      <c r="J38" s="38"/>
      <c r="L38" s="99"/>
      <c r="M38" s="99"/>
      <c r="N38" s="99"/>
      <c r="O38" s="99"/>
      <c r="P38" s="99"/>
    </row>
    <row r="39" spans="1:16" x14ac:dyDescent="0.3">
      <c r="A39" s="14" t="s">
        <v>830</v>
      </c>
      <c r="B39" s="12"/>
      <c r="C39" s="12"/>
      <c r="D39" s="12"/>
      <c r="E39" s="14"/>
      <c r="F39" s="38"/>
      <c r="G39" s="12"/>
      <c r="H39" s="14"/>
      <c r="I39" s="38"/>
      <c r="J39" s="38"/>
      <c r="L39" s="99"/>
      <c r="M39" s="99"/>
      <c r="N39" s="99"/>
      <c r="O39" s="99"/>
      <c r="P39" s="99"/>
    </row>
    <row r="40" spans="1:16" x14ac:dyDescent="0.3">
      <c r="A40" s="44" t="s">
        <v>850</v>
      </c>
      <c r="B40" s="12"/>
      <c r="C40" s="12"/>
      <c r="D40" s="12"/>
      <c r="E40" s="72" t="str">
        <f>IF($A$3&lt;&gt;"","",E22+E26-E37)</f>
        <v/>
      </c>
      <c r="F40" s="38"/>
      <c r="G40" s="12"/>
      <c r="H40" s="72" t="str">
        <f>IF($A$3&lt;&gt;"","",H22+H26-H37)</f>
        <v/>
      </c>
      <c r="I40" s="38"/>
      <c r="J40" s="38"/>
      <c r="L40" s="99"/>
      <c r="M40" s="99"/>
      <c r="N40" s="99"/>
      <c r="O40" s="99"/>
      <c r="P40" s="99"/>
    </row>
    <row r="41" spans="1:16" ht="6.75" customHeight="1" x14ac:dyDescent="0.3">
      <c r="A41" s="14"/>
      <c r="B41" s="12"/>
      <c r="C41" s="12"/>
      <c r="D41" s="12"/>
      <c r="E41" s="14"/>
      <c r="F41" s="38"/>
      <c r="G41" s="12"/>
      <c r="H41" s="14"/>
      <c r="I41" s="38"/>
      <c r="J41" s="38"/>
      <c r="L41" s="99"/>
      <c r="M41" s="99"/>
      <c r="N41" s="99"/>
      <c r="O41" s="99"/>
      <c r="P41" s="99"/>
    </row>
    <row r="42" spans="1:16" x14ac:dyDescent="0.3">
      <c r="A42" s="14" t="s">
        <v>851</v>
      </c>
      <c r="B42" s="12"/>
      <c r="C42" s="12"/>
      <c r="D42" s="12"/>
      <c r="E42" s="14"/>
      <c r="F42" s="38"/>
      <c r="G42" s="12"/>
      <c r="H42" s="14"/>
      <c r="I42" s="38"/>
      <c r="J42" s="38"/>
      <c r="L42" s="99"/>
      <c r="M42" s="99"/>
      <c r="N42" s="99"/>
      <c r="O42" s="99"/>
      <c r="P42" s="99"/>
    </row>
    <row r="43" spans="1:16" x14ac:dyDescent="0.3">
      <c r="A43" s="14" t="s">
        <v>857</v>
      </c>
      <c r="B43" s="12"/>
      <c r="C43" s="12"/>
      <c r="D43" s="12"/>
      <c r="E43" s="72"/>
      <c r="F43" s="38"/>
      <c r="G43" s="12"/>
      <c r="H43" s="72" t="str">
        <f>IF($A$3&lt;&gt;"","",$E43+'6-Invest'!R28)</f>
        <v/>
      </c>
      <c r="I43" s="38"/>
      <c r="J43" s="38"/>
      <c r="L43" s="99" t="s">
        <v>1105</v>
      </c>
      <c r="M43" s="99"/>
      <c r="N43" s="99"/>
      <c r="O43" s="99"/>
      <c r="P43" s="99"/>
    </row>
    <row r="44" spans="1:16" x14ac:dyDescent="0.3">
      <c r="A44" s="44" t="s">
        <v>852</v>
      </c>
      <c r="B44" s="12"/>
      <c r="C44" s="12"/>
      <c r="D44" s="12"/>
      <c r="E44" s="250"/>
      <c r="F44" s="38"/>
      <c r="G44" s="12"/>
      <c r="H44" s="252" t="str">
        <f>IF($A$3&lt;&gt;"","",0.0075)</f>
        <v/>
      </c>
      <c r="I44" s="38"/>
      <c r="J44" s="38"/>
      <c r="L44" s="99" t="s">
        <v>1044</v>
      </c>
      <c r="M44" s="99"/>
      <c r="N44" s="99"/>
      <c r="O44" s="99"/>
      <c r="P44" s="99"/>
    </row>
    <row r="45" spans="1:16" x14ac:dyDescent="0.3">
      <c r="A45" s="44" t="s">
        <v>853</v>
      </c>
      <c r="B45" s="12"/>
      <c r="C45" s="12"/>
      <c r="D45" s="12"/>
      <c r="E45" s="251"/>
      <c r="F45" s="38"/>
      <c r="G45" s="12"/>
      <c r="H45" s="253" t="str">
        <f>IF($A$3&lt;&gt;"","",7)</f>
        <v/>
      </c>
      <c r="I45" s="38"/>
      <c r="J45" s="38"/>
      <c r="L45" s="99"/>
      <c r="M45" s="99"/>
      <c r="N45" s="99"/>
      <c r="O45" s="99"/>
      <c r="P45" s="99"/>
    </row>
    <row r="46" spans="1:16" x14ac:dyDescent="0.3">
      <c r="A46" s="14" t="s">
        <v>858</v>
      </c>
      <c r="B46" s="12"/>
      <c r="C46" s="12"/>
      <c r="D46" s="12"/>
      <c r="E46" s="72"/>
      <c r="F46" s="38"/>
      <c r="G46" s="12"/>
      <c r="H46" s="72" t="str">
        <f>IF($A$3&lt;&gt;"","",ROUND((H43*H44*(H45+1))/2,2))</f>
        <v/>
      </c>
      <c r="I46" s="38"/>
      <c r="J46" s="38"/>
      <c r="L46" s="99"/>
      <c r="M46" s="99"/>
      <c r="N46" s="99"/>
      <c r="O46" s="99"/>
      <c r="P46" s="99"/>
    </row>
    <row r="47" spans="1:16" x14ac:dyDescent="0.3">
      <c r="A47" s="14" t="s">
        <v>1118</v>
      </c>
      <c r="B47" s="12"/>
      <c r="C47" s="12"/>
      <c r="D47" s="12"/>
      <c r="E47" s="72"/>
      <c r="F47" s="38"/>
      <c r="G47" s="12"/>
      <c r="H47" s="72" t="str">
        <f>IF($A$3&lt;&gt;"","",ROUND(H43/H45,2))</f>
        <v/>
      </c>
      <c r="I47" s="38"/>
      <c r="J47" s="38"/>
      <c r="L47" s="99"/>
      <c r="M47" s="99"/>
      <c r="N47" s="99"/>
      <c r="O47" s="99"/>
      <c r="P47" s="99"/>
    </row>
    <row r="48" spans="1:16" x14ac:dyDescent="0.3">
      <c r="A48" s="14" t="s">
        <v>1119</v>
      </c>
      <c r="B48" s="12"/>
      <c r="C48" s="12"/>
      <c r="D48" s="12"/>
      <c r="E48" s="72"/>
      <c r="F48" s="38"/>
      <c r="G48" s="12"/>
      <c r="H48" s="72" t="str">
        <f>IF($A$3&lt;&gt;"","",ROUND(H46/H45,2))</f>
        <v/>
      </c>
      <c r="I48" s="38"/>
      <c r="J48" s="38"/>
      <c r="L48" s="99"/>
      <c r="M48" s="99"/>
      <c r="N48" s="99"/>
      <c r="O48" s="99"/>
      <c r="P48" s="99"/>
    </row>
    <row r="49" spans="1:16" ht="6.75" customHeight="1" x14ac:dyDescent="0.3">
      <c r="A49" s="14"/>
      <c r="B49" s="12"/>
      <c r="C49" s="12"/>
      <c r="D49" s="12"/>
      <c r="E49" s="14"/>
      <c r="F49" s="38"/>
      <c r="G49" s="12"/>
      <c r="H49" s="14"/>
      <c r="I49" s="38"/>
      <c r="J49" s="38"/>
      <c r="L49" s="99"/>
      <c r="M49" s="99"/>
      <c r="N49" s="99"/>
      <c r="O49" s="99"/>
      <c r="P49" s="99"/>
    </row>
    <row r="50" spans="1:16" x14ac:dyDescent="0.3">
      <c r="A50" s="14" t="s">
        <v>861</v>
      </c>
      <c r="B50" s="12"/>
      <c r="C50" s="12"/>
      <c r="D50" s="12"/>
      <c r="E50" s="72"/>
      <c r="F50" s="38"/>
      <c r="G50" s="12"/>
      <c r="H50" s="72" t="str">
        <f>IF($A$3&lt;&gt;"","",$E50+'6-Invest'!Q28)</f>
        <v/>
      </c>
      <c r="I50" s="38"/>
      <c r="J50" s="38"/>
      <c r="L50" s="99" t="s">
        <v>1130</v>
      </c>
      <c r="M50" s="99"/>
      <c r="N50" s="99"/>
      <c r="O50" s="99"/>
      <c r="P50" s="99"/>
    </row>
    <row r="51" spans="1:16" x14ac:dyDescent="0.3">
      <c r="A51" s="44" t="s">
        <v>862</v>
      </c>
      <c r="B51" s="12"/>
      <c r="C51" s="12"/>
      <c r="D51" s="12"/>
      <c r="E51" s="250"/>
      <c r="F51" s="38"/>
      <c r="G51" s="12"/>
      <c r="H51" s="252" t="str">
        <f>IF($A$3&lt;&gt;"","",0.0075)</f>
        <v/>
      </c>
      <c r="I51" s="38"/>
      <c r="J51" s="38"/>
      <c r="L51" s="99"/>
      <c r="M51" s="99"/>
      <c r="N51" s="99"/>
      <c r="O51" s="99"/>
      <c r="P51" s="99"/>
    </row>
    <row r="52" spans="1:16" x14ac:dyDescent="0.3">
      <c r="A52" s="44" t="s">
        <v>863</v>
      </c>
      <c r="B52" s="12"/>
      <c r="C52" s="12"/>
      <c r="D52" s="12"/>
      <c r="E52" s="251"/>
      <c r="F52" s="38"/>
      <c r="G52" s="12"/>
      <c r="H52" s="253" t="str">
        <f>IF($A$3&lt;&gt;"","",15)</f>
        <v/>
      </c>
      <c r="I52" s="38"/>
      <c r="J52" s="38"/>
      <c r="L52" s="99"/>
      <c r="M52" s="99"/>
      <c r="N52" s="99"/>
      <c r="O52" s="99"/>
      <c r="P52" s="99"/>
    </row>
    <row r="53" spans="1:16" x14ac:dyDescent="0.3">
      <c r="A53" s="68" t="s">
        <v>864</v>
      </c>
      <c r="B53" s="12"/>
      <c r="C53" s="12"/>
      <c r="D53" s="12"/>
      <c r="E53" s="72"/>
      <c r="F53" s="38"/>
      <c r="G53" s="12"/>
      <c r="H53" s="72" t="str">
        <f>IF($A$3&lt;&gt;"","",ROUND((H50*H51*(H52+1))/2,2))</f>
        <v/>
      </c>
      <c r="I53" s="38"/>
      <c r="J53" s="38"/>
      <c r="L53" s="99"/>
      <c r="M53" s="99"/>
      <c r="N53" s="99"/>
      <c r="O53" s="99"/>
      <c r="P53" s="99"/>
    </row>
    <row r="54" spans="1:16" x14ac:dyDescent="0.3">
      <c r="A54" s="68" t="s">
        <v>859</v>
      </c>
      <c r="B54" s="12"/>
      <c r="C54" s="12"/>
      <c r="D54" s="12"/>
      <c r="E54" s="72"/>
      <c r="F54" s="38"/>
      <c r="G54" s="12"/>
      <c r="H54" s="72" t="str">
        <f>IF($A$3&lt;&gt;"","",ROUND(H50/H52,2))</f>
        <v/>
      </c>
      <c r="I54" s="38"/>
      <c r="J54" s="38"/>
      <c r="L54" s="99"/>
      <c r="M54" s="99"/>
      <c r="N54" s="99"/>
      <c r="O54" s="99"/>
      <c r="P54" s="99"/>
    </row>
    <row r="55" spans="1:16" x14ac:dyDescent="0.3">
      <c r="A55" s="68" t="s">
        <v>860</v>
      </c>
      <c r="B55" s="12"/>
      <c r="C55" s="12"/>
      <c r="D55" s="12"/>
      <c r="E55" s="72"/>
      <c r="F55" s="38"/>
      <c r="G55" s="12"/>
      <c r="H55" s="72" t="str">
        <f>IF($A$3&lt;&gt;"","",ROUND(H53/H52,2))</f>
        <v/>
      </c>
      <c r="I55" s="38"/>
      <c r="J55" s="38"/>
      <c r="L55" s="99"/>
      <c r="M55" s="99"/>
      <c r="N55" s="99"/>
      <c r="O55" s="99"/>
      <c r="P55" s="99"/>
    </row>
    <row r="56" spans="1:16" ht="8.25" customHeight="1" x14ac:dyDescent="0.3">
      <c r="A56" s="14"/>
      <c r="B56" s="12"/>
      <c r="C56" s="12"/>
      <c r="D56" s="12"/>
      <c r="E56" s="14"/>
      <c r="F56" s="38"/>
      <c r="G56" s="12"/>
      <c r="H56" s="14"/>
      <c r="I56" s="38"/>
      <c r="J56" s="38"/>
      <c r="L56" s="99"/>
      <c r="M56" s="99"/>
      <c r="N56" s="99"/>
      <c r="O56" s="99"/>
      <c r="P56" s="99"/>
    </row>
    <row r="57" spans="1:16" x14ac:dyDescent="0.3">
      <c r="A57" s="14" t="s">
        <v>865</v>
      </c>
      <c r="B57" s="12"/>
      <c r="C57" s="12"/>
      <c r="D57" s="12"/>
      <c r="E57" s="72" t="str">
        <f>IF($A$3&lt;&gt;"","",SUMPRODUCT('3-install-Dettes'!$G20:$G31,'3-install-Dettes'!$AA20:$AA31))</f>
        <v/>
      </c>
      <c r="F57" s="74"/>
      <c r="G57" s="12"/>
      <c r="H57" s="72" t="str">
        <f>IF($A$3&lt;&gt;"","",SUMPRODUCT('3-install-Dettes'!$I20:$I31,'3-install-Dettes'!$AB20:$AB31))</f>
        <v/>
      </c>
      <c r="I57" s="74"/>
      <c r="J57" s="38"/>
      <c r="L57" s="99"/>
      <c r="M57" s="99"/>
      <c r="N57" s="99"/>
      <c r="O57" s="99"/>
      <c r="P57" s="99"/>
    </row>
    <row r="58" spans="1:16" x14ac:dyDescent="0.3">
      <c r="A58" s="14" t="s">
        <v>866</v>
      </c>
      <c r="B58" s="12"/>
      <c r="C58" s="12"/>
      <c r="D58" s="12"/>
      <c r="E58" s="72" t="str">
        <f>IF($A$3&lt;&gt;"","",+SUMPRODUCT('3-install-Dettes'!$H20:$H31,'3-install-Dettes'!$AA20:$AA31))</f>
        <v/>
      </c>
      <c r="F58" s="73"/>
      <c r="G58" s="12"/>
      <c r="H58" s="72" t="str">
        <f>IF($A$3&lt;&gt;"","",SUMPRODUCT('3-install-Dettes'!$J20:$J31,'3-install-Dettes'!$AB20:$AB31))</f>
        <v/>
      </c>
      <c r="I58" s="73"/>
      <c r="J58" s="38"/>
      <c r="L58" s="99"/>
      <c r="M58" s="99"/>
      <c r="N58" s="99"/>
      <c r="O58" s="99"/>
      <c r="P58" s="99"/>
    </row>
    <row r="59" spans="1:16" ht="7.5" customHeight="1" x14ac:dyDescent="0.3">
      <c r="A59" s="14"/>
      <c r="B59" s="12"/>
      <c r="C59" s="12"/>
      <c r="D59" s="12"/>
      <c r="E59" s="14"/>
      <c r="F59" s="38"/>
      <c r="G59" s="12"/>
      <c r="H59" s="14"/>
      <c r="I59" s="38"/>
      <c r="J59" s="38"/>
      <c r="L59" s="99"/>
      <c r="M59" s="99"/>
      <c r="N59" s="99"/>
      <c r="O59" s="99"/>
      <c r="P59" s="99"/>
    </row>
    <row r="60" spans="1:16" x14ac:dyDescent="0.3">
      <c r="A60" s="14" t="s">
        <v>831</v>
      </c>
      <c r="B60" s="12"/>
      <c r="C60" s="12"/>
      <c r="D60" s="12"/>
      <c r="E60" s="14"/>
      <c r="F60" s="38"/>
      <c r="G60" s="12"/>
      <c r="H60" s="14"/>
      <c r="I60" s="38"/>
      <c r="J60" s="38"/>
      <c r="L60" s="99"/>
      <c r="M60" s="99"/>
      <c r="N60" s="99"/>
      <c r="O60" s="99"/>
      <c r="P60" s="99"/>
    </row>
    <row r="61" spans="1:16" x14ac:dyDescent="0.3">
      <c r="A61" s="14" t="s">
        <v>867</v>
      </c>
      <c r="B61" s="12"/>
      <c r="C61" s="12"/>
      <c r="D61" s="12"/>
      <c r="E61" s="72" t="str">
        <f>IF($A$3&lt;&gt;"","",$E$57)</f>
        <v/>
      </c>
      <c r="F61" s="38"/>
      <c r="G61" s="12"/>
      <c r="H61" s="72" t="str">
        <f>IF($A$3&lt;&gt;"","",SUM(H47,H54,H57))</f>
        <v/>
      </c>
      <c r="I61" s="38"/>
      <c r="J61" s="38"/>
      <c r="L61" s="99"/>
      <c r="M61" s="99"/>
      <c r="N61" s="99"/>
      <c r="O61" s="99"/>
      <c r="P61" s="99"/>
    </row>
    <row r="62" spans="1:16" x14ac:dyDescent="0.3">
      <c r="A62" s="14" t="s">
        <v>868</v>
      </c>
      <c r="B62" s="12"/>
      <c r="C62" s="12"/>
      <c r="D62" s="12"/>
      <c r="E62" s="72" t="str">
        <f>IF($A$3&lt;&gt;"","",$E$58)</f>
        <v/>
      </c>
      <c r="F62" s="38"/>
      <c r="G62" s="12"/>
      <c r="H62" s="72" t="str">
        <f>IF($A$3&lt;&gt;"","",SUM(H48,H55,H58))</f>
        <v/>
      </c>
      <c r="I62" s="38"/>
      <c r="J62" s="38"/>
      <c r="L62" s="99"/>
      <c r="M62" s="99"/>
      <c r="N62" s="99"/>
      <c r="O62" s="99"/>
      <c r="P62" s="99"/>
    </row>
    <row r="63" spans="1:16" x14ac:dyDescent="0.3">
      <c r="A63" s="44" t="s">
        <v>869</v>
      </c>
      <c r="B63" s="12"/>
      <c r="C63" s="12"/>
      <c r="D63" s="12"/>
      <c r="E63" s="72" t="str">
        <f>IF($A$3&lt;&gt;"","",E40-E61-E62)</f>
        <v/>
      </c>
      <c r="F63" s="38"/>
      <c r="G63" s="12"/>
      <c r="H63" s="72" t="str">
        <f>IF($A$3&lt;&gt;"","",H40-H61-H62)</f>
        <v/>
      </c>
      <c r="I63" s="38"/>
      <c r="J63" s="38"/>
      <c r="L63" s="99"/>
      <c r="M63" s="99"/>
      <c r="N63" s="99"/>
      <c r="O63" s="99"/>
      <c r="P63" s="99"/>
    </row>
    <row r="64" spans="1:16" ht="5.25" customHeight="1" x14ac:dyDescent="0.3">
      <c r="A64" s="14"/>
      <c r="B64" s="12"/>
      <c r="C64" s="12"/>
      <c r="D64" s="12"/>
      <c r="E64" s="14"/>
      <c r="F64" s="38"/>
      <c r="G64" s="12"/>
      <c r="H64" s="14"/>
      <c r="I64" s="38"/>
      <c r="J64" s="38"/>
      <c r="L64" s="99"/>
      <c r="M64" s="99"/>
      <c r="N64" s="99"/>
      <c r="O64" s="99"/>
      <c r="P64" s="99"/>
    </row>
    <row r="65" spans="1:16" x14ac:dyDescent="0.3">
      <c r="A65" s="14" t="s">
        <v>871</v>
      </c>
      <c r="B65" s="12"/>
      <c r="C65" s="12"/>
      <c r="D65" s="12"/>
      <c r="E65" s="254" t="str">
        <f>IF($A$3&lt;&gt;"","",SUM('2-nature_aide'!#REF!))</f>
        <v/>
      </c>
      <c r="F65" s="73"/>
      <c r="G65" s="12"/>
      <c r="H65" s="254" t="str">
        <f>IF($A$3&lt;&gt;"","",SUM('2-nature_aide'!#REF!))</f>
        <v/>
      </c>
      <c r="I65" s="73"/>
      <c r="J65" s="38"/>
      <c r="L65" s="99" t="s">
        <v>1131</v>
      </c>
      <c r="M65" s="99"/>
      <c r="N65" s="99"/>
      <c r="O65" s="99"/>
      <c r="P65" s="99"/>
    </row>
    <row r="66" spans="1:16" x14ac:dyDescent="0.3">
      <c r="A66" s="44" t="s">
        <v>870</v>
      </c>
      <c r="B66" s="12"/>
      <c r="C66" s="12"/>
      <c r="D66" s="12"/>
      <c r="E66" s="255" t="str">
        <f>IF($A$3&lt;&gt;"","",ROUND(E63/E65,2))</f>
        <v/>
      </c>
      <c r="F66" s="38"/>
      <c r="G66" s="12"/>
      <c r="H66" s="255" t="str">
        <f>IF($A$3&lt;&gt;"","",ROUND(H63/H65,2))</f>
        <v/>
      </c>
      <c r="I66" s="38"/>
      <c r="J66" s="38"/>
      <c r="L66" s="99"/>
      <c r="M66" s="99"/>
      <c r="N66" s="99"/>
      <c r="O66" s="99"/>
      <c r="P66" s="99"/>
    </row>
    <row r="67" spans="1:16" ht="15.75" customHeight="1" x14ac:dyDescent="0.3">
      <c r="A67" s="30" t="s">
        <v>926</v>
      </c>
      <c r="B67" s="16"/>
      <c r="C67" s="16"/>
      <c r="D67" s="16"/>
      <c r="E67" s="16"/>
      <c r="F67" s="16"/>
      <c r="G67" s="16"/>
      <c r="H67" s="16"/>
      <c r="I67" s="82"/>
      <c r="J67" s="38"/>
      <c r="L67" s="99"/>
      <c r="M67" s="99"/>
      <c r="N67" s="99"/>
      <c r="O67" s="99"/>
      <c r="P67" s="99"/>
    </row>
    <row r="68" spans="1:16" x14ac:dyDescent="0.3">
      <c r="A68" s="372"/>
      <c r="B68" s="373"/>
      <c r="C68" s="373"/>
      <c r="D68" s="373"/>
      <c r="E68" s="373"/>
      <c r="F68" s="373"/>
      <c r="G68" s="373"/>
      <c r="H68" s="373"/>
      <c r="I68" s="450"/>
      <c r="J68" s="38"/>
      <c r="L68" s="99"/>
      <c r="M68" s="99"/>
      <c r="N68" s="99"/>
      <c r="O68" s="99"/>
      <c r="P68" s="99"/>
    </row>
    <row r="69" spans="1:16" ht="10.5" customHeight="1" x14ac:dyDescent="0.3">
      <c r="A69" s="451"/>
      <c r="B69" s="452"/>
      <c r="C69" s="452"/>
      <c r="D69" s="452"/>
      <c r="E69" s="452"/>
      <c r="F69" s="452"/>
      <c r="G69" s="452"/>
      <c r="H69" s="452"/>
      <c r="I69" s="453"/>
      <c r="J69" s="38"/>
      <c r="L69" s="99"/>
      <c r="M69" s="99"/>
      <c r="N69" s="99"/>
      <c r="O69" s="99"/>
      <c r="P69" s="99"/>
    </row>
    <row r="70" spans="1:16" ht="5.25" customHeight="1" thickBot="1" x14ac:dyDescent="0.35">
      <c r="A70" s="22"/>
      <c r="B70" s="23"/>
      <c r="C70" s="23"/>
      <c r="D70" s="23"/>
      <c r="E70" s="23"/>
      <c r="F70" s="23"/>
      <c r="G70" s="23"/>
      <c r="H70" s="23"/>
      <c r="I70" s="23"/>
      <c r="J70" s="39"/>
      <c r="L70" s="99"/>
      <c r="M70" s="99"/>
      <c r="N70" s="99"/>
      <c r="O70" s="99"/>
      <c r="P70" s="99"/>
    </row>
    <row r="71" spans="1:16" ht="12" customHeight="1" thickBot="1" x14ac:dyDescent="0.35">
      <c r="L71" s="99"/>
      <c r="M71" s="99"/>
      <c r="N71" s="99"/>
      <c r="O71" s="99"/>
      <c r="P71" s="99"/>
    </row>
    <row r="72" spans="1:16" x14ac:dyDescent="0.3">
      <c r="A72" s="7" t="str">
        <f>IF($A$3="","INSTALLATION - Analyse du potentiel, des forces et faiblesses de l'exploitation","")</f>
        <v/>
      </c>
      <c r="B72" s="8"/>
      <c r="C72" s="8"/>
      <c r="D72" s="8"/>
      <c r="E72" s="8"/>
      <c r="F72" s="8"/>
      <c r="G72" s="8"/>
      <c r="H72" s="8"/>
      <c r="I72" s="8"/>
      <c r="J72" s="75"/>
      <c r="L72" s="99" t="s">
        <v>879</v>
      </c>
      <c r="M72" s="99"/>
      <c r="N72" s="99"/>
      <c r="O72" s="99"/>
      <c r="P72" s="99"/>
    </row>
    <row r="73" spans="1:16" ht="6" customHeight="1" x14ac:dyDescent="0.3">
      <c r="A73" s="14"/>
      <c r="B73" s="12"/>
      <c r="C73" s="12"/>
      <c r="D73" s="12"/>
      <c r="E73" s="12"/>
      <c r="F73" s="12"/>
      <c r="G73" s="12"/>
      <c r="H73" s="12"/>
      <c r="I73" s="12"/>
      <c r="J73" s="38"/>
      <c r="L73" s="99"/>
      <c r="M73" s="99"/>
      <c r="N73" s="99"/>
      <c r="O73" s="99"/>
      <c r="P73" s="99"/>
    </row>
    <row r="74" spans="1:16" ht="15.75" customHeight="1" x14ac:dyDescent="0.3">
      <c r="A74" s="40" t="str">
        <f>IF($A$72="","L'aide sollicitée ne requiert pas l'encodage des informations de cette rubrique.","")</f>
        <v>L'aide sollicitée ne requiert pas l'encodage des informations de cette rubrique.</v>
      </c>
      <c r="B74" s="12"/>
      <c r="C74" s="12"/>
      <c r="D74" s="12"/>
      <c r="E74" s="12"/>
      <c r="F74" s="12"/>
      <c r="G74" s="12"/>
      <c r="H74" s="12"/>
      <c r="I74" s="12"/>
      <c r="J74" s="38"/>
      <c r="L74" s="99"/>
      <c r="M74" s="99"/>
      <c r="N74" s="99"/>
      <c r="O74" s="99"/>
      <c r="P74" s="99"/>
    </row>
    <row r="75" spans="1:16" ht="15" customHeight="1" x14ac:dyDescent="0.3">
      <c r="A75" s="455" t="s">
        <v>873</v>
      </c>
      <c r="B75" s="456"/>
      <c r="C75" s="456"/>
      <c r="D75" s="12"/>
      <c r="E75" s="456" t="s">
        <v>876</v>
      </c>
      <c r="F75" s="456"/>
      <c r="G75" s="456"/>
      <c r="H75" s="456"/>
      <c r="I75" s="456"/>
      <c r="J75" s="38"/>
      <c r="L75" s="99"/>
      <c r="M75" s="99"/>
      <c r="N75" s="99"/>
      <c r="O75" s="99"/>
      <c r="P75" s="99"/>
    </row>
    <row r="76" spans="1:16" x14ac:dyDescent="0.3">
      <c r="A76" s="454"/>
      <c r="B76" s="439"/>
      <c r="C76" s="439"/>
      <c r="D76" s="12"/>
      <c r="E76" s="439"/>
      <c r="F76" s="439"/>
      <c r="G76" s="439"/>
      <c r="H76" s="439"/>
      <c r="I76" s="439"/>
      <c r="J76" s="38"/>
      <c r="L76" s="99"/>
      <c r="M76" s="99"/>
      <c r="N76" s="99"/>
      <c r="O76" s="99"/>
      <c r="P76" s="99"/>
    </row>
    <row r="77" spans="1:16" x14ac:dyDescent="0.3">
      <c r="A77" s="454"/>
      <c r="B77" s="439"/>
      <c r="C77" s="439"/>
      <c r="D77" s="12"/>
      <c r="E77" s="439"/>
      <c r="F77" s="439"/>
      <c r="G77" s="439"/>
      <c r="H77" s="439"/>
      <c r="I77" s="439"/>
      <c r="J77" s="38"/>
      <c r="L77" s="99"/>
      <c r="M77" s="99"/>
      <c r="N77" s="99"/>
      <c r="O77" s="99"/>
      <c r="P77" s="99"/>
    </row>
    <row r="78" spans="1:16" x14ac:dyDescent="0.3">
      <c r="A78" s="454"/>
      <c r="B78" s="439"/>
      <c r="C78" s="439"/>
      <c r="D78" s="12"/>
      <c r="E78" s="439"/>
      <c r="F78" s="439"/>
      <c r="G78" s="439"/>
      <c r="H78" s="439"/>
      <c r="I78" s="439"/>
      <c r="J78" s="38"/>
      <c r="L78" s="99"/>
      <c r="M78" s="99"/>
      <c r="N78" s="99"/>
      <c r="O78" s="99"/>
      <c r="P78" s="99"/>
    </row>
    <row r="79" spans="1:16" x14ac:dyDescent="0.3">
      <c r="A79" s="454"/>
      <c r="B79" s="439"/>
      <c r="C79" s="439"/>
      <c r="D79" s="12"/>
      <c r="E79" s="439"/>
      <c r="F79" s="439"/>
      <c r="G79" s="439"/>
      <c r="H79" s="439"/>
      <c r="I79" s="439"/>
      <c r="J79" s="38"/>
      <c r="L79" s="99"/>
      <c r="M79" s="99"/>
      <c r="N79" s="99"/>
      <c r="O79" s="99"/>
      <c r="P79" s="99"/>
    </row>
    <row r="80" spans="1:16" ht="6" customHeight="1" x14ac:dyDescent="0.3">
      <c r="A80" s="40"/>
      <c r="B80" s="12"/>
      <c r="C80" s="12"/>
      <c r="D80" s="12"/>
      <c r="E80" s="12"/>
      <c r="F80" s="12"/>
      <c r="G80" s="12"/>
      <c r="H80" s="12"/>
      <c r="I80" s="12"/>
      <c r="J80" s="38"/>
      <c r="L80" s="99"/>
      <c r="M80" s="99"/>
      <c r="N80" s="99"/>
      <c r="O80" s="99"/>
      <c r="P80" s="99"/>
    </row>
    <row r="81" spans="1:16" ht="15" customHeight="1" x14ac:dyDescent="0.3">
      <c r="A81" s="455" t="s">
        <v>874</v>
      </c>
      <c r="B81" s="456"/>
      <c r="C81" s="456"/>
      <c r="D81" s="12"/>
      <c r="E81" s="456" t="s">
        <v>875</v>
      </c>
      <c r="F81" s="456"/>
      <c r="G81" s="456"/>
      <c r="H81" s="456"/>
      <c r="I81" s="456"/>
      <c r="J81" s="38"/>
      <c r="L81" s="99"/>
      <c r="M81" s="99"/>
      <c r="N81" s="99"/>
      <c r="O81" s="99"/>
      <c r="P81" s="99"/>
    </row>
    <row r="82" spans="1:16" x14ac:dyDescent="0.3">
      <c r="A82" s="454"/>
      <c r="B82" s="439"/>
      <c r="C82" s="439"/>
      <c r="D82" s="12"/>
      <c r="E82" s="439"/>
      <c r="F82" s="439"/>
      <c r="G82" s="439"/>
      <c r="H82" s="439"/>
      <c r="I82" s="439"/>
      <c r="J82" s="38"/>
      <c r="L82" s="99"/>
      <c r="M82" s="99"/>
      <c r="N82" s="99"/>
      <c r="O82" s="99"/>
      <c r="P82" s="99"/>
    </row>
    <row r="83" spans="1:16" x14ac:dyDescent="0.3">
      <c r="A83" s="454"/>
      <c r="B83" s="439"/>
      <c r="C83" s="439"/>
      <c r="D83" s="12"/>
      <c r="E83" s="439"/>
      <c r="F83" s="439"/>
      <c r="G83" s="439"/>
      <c r="H83" s="439"/>
      <c r="I83" s="439"/>
      <c r="J83" s="38"/>
      <c r="L83" s="99"/>
      <c r="M83" s="99"/>
      <c r="N83" s="99"/>
      <c r="O83" s="99"/>
      <c r="P83" s="99"/>
    </row>
    <row r="84" spans="1:16" x14ac:dyDescent="0.3">
      <c r="A84" s="454"/>
      <c r="B84" s="439"/>
      <c r="C84" s="439"/>
      <c r="D84" s="12"/>
      <c r="E84" s="439"/>
      <c r="F84" s="439"/>
      <c r="G84" s="439"/>
      <c r="H84" s="439"/>
      <c r="I84" s="439"/>
      <c r="J84" s="38"/>
      <c r="L84" s="99"/>
      <c r="M84" s="99"/>
      <c r="N84" s="99"/>
      <c r="O84" s="99"/>
      <c r="P84" s="99"/>
    </row>
    <row r="85" spans="1:16" x14ac:dyDescent="0.3">
      <c r="A85" s="454"/>
      <c r="B85" s="439"/>
      <c r="C85" s="439"/>
      <c r="D85" s="12"/>
      <c r="E85" s="439"/>
      <c r="F85" s="439"/>
      <c r="G85" s="439"/>
      <c r="H85" s="439"/>
      <c r="I85" s="439"/>
      <c r="J85" s="38"/>
      <c r="L85" s="99"/>
      <c r="M85" s="99"/>
      <c r="N85" s="99"/>
      <c r="O85" s="99"/>
      <c r="P85" s="99"/>
    </row>
    <row r="86" spans="1:16" ht="3.75" customHeight="1" thickBot="1" x14ac:dyDescent="0.35">
      <c r="A86" s="22"/>
      <c r="B86" s="23"/>
      <c r="C86" s="23"/>
      <c r="D86" s="23"/>
      <c r="E86" s="23"/>
      <c r="F86" s="23"/>
      <c r="G86" s="23"/>
      <c r="H86" s="23"/>
      <c r="I86" s="23"/>
      <c r="J86" s="39"/>
    </row>
    <row r="87" spans="1:16" ht="6" customHeight="1" x14ac:dyDescent="0.3"/>
    <row r="88" spans="1:16" x14ac:dyDescent="0.3">
      <c r="A88" s="1" t="str">
        <f ca="1">CONCATENATE("ENTR. &lt;&lt; ",'1-signature'!$F$33," &gt;&gt; - ",'2-nature_aide'!$A$108," - soumis ",TODAY()," - Calcul de viabilité de l'installation")</f>
        <v>ENTR. &lt;&lt;  &gt;&gt; - Aide sollicitée pour  - soumis 44225 - Calcul de viabilité de l'installation</v>
      </c>
    </row>
    <row r="89" spans="1:16" x14ac:dyDescent="0.3">
      <c r="A89" s="1"/>
    </row>
    <row r="90" spans="1:16" x14ac:dyDescent="0.3">
      <c r="A90" s="1"/>
    </row>
    <row r="91" spans="1:16" x14ac:dyDescent="0.3">
      <c r="A91" s="1"/>
    </row>
    <row r="92" spans="1:16" x14ac:dyDescent="0.3">
      <c r="A92" s="1"/>
    </row>
    <row r="93" spans="1:16" x14ac:dyDescent="0.3">
      <c r="A93" s="1"/>
    </row>
    <row r="94" spans="1:16" x14ac:dyDescent="0.3">
      <c r="A94" s="1"/>
    </row>
    <row r="95" spans="1:16" x14ac:dyDescent="0.3">
      <c r="A95" s="1"/>
    </row>
    <row r="96" spans="1:16" x14ac:dyDescent="0.3">
      <c r="A96" s="1"/>
    </row>
    <row r="97" spans="1:9" x14ac:dyDescent="0.3">
      <c r="A97" s="1"/>
    </row>
    <row r="98" spans="1:9" x14ac:dyDescent="0.3">
      <c r="A98" s="1"/>
    </row>
    <row r="99" spans="1:9" x14ac:dyDescent="0.3">
      <c r="A99" s="1"/>
    </row>
    <row r="100" spans="1:9" x14ac:dyDescent="0.3">
      <c r="A100" s="1"/>
    </row>
    <row r="101" spans="1:9" x14ac:dyDescent="0.3">
      <c r="A101" s="1"/>
    </row>
    <row r="102" spans="1:9" x14ac:dyDescent="0.3">
      <c r="A102" s="1"/>
    </row>
    <row r="103" spans="1:9" x14ac:dyDescent="0.3">
      <c r="A103" s="1"/>
    </row>
    <row r="104" spans="1:9" x14ac:dyDescent="0.3">
      <c r="A104" s="1"/>
    </row>
    <row r="105" spans="1:9" x14ac:dyDescent="0.3">
      <c r="A105" s="1"/>
    </row>
    <row r="106" spans="1:9" x14ac:dyDescent="0.3">
      <c r="A106" s="1"/>
    </row>
    <row r="107" spans="1:9" x14ac:dyDescent="0.3">
      <c r="A107" s="1"/>
    </row>
    <row r="108" spans="1:9" x14ac:dyDescent="0.3">
      <c r="A108" s="1"/>
    </row>
    <row r="109" spans="1:9" x14ac:dyDescent="0.3">
      <c r="A109" s="99"/>
      <c r="B109" s="99" t="s">
        <v>740</v>
      </c>
      <c r="C109" s="99"/>
      <c r="D109" s="99" t="s">
        <v>741</v>
      </c>
      <c r="E109" s="99" t="s">
        <v>742</v>
      </c>
      <c r="F109" s="99"/>
      <c r="G109" s="99"/>
      <c r="H109" s="99"/>
      <c r="I109" s="99"/>
    </row>
    <row r="110" spans="1:9" x14ac:dyDescent="0.3">
      <c r="A110" s="99"/>
      <c r="B110" s="99"/>
      <c r="C110" s="99"/>
      <c r="D110" s="99"/>
      <c r="E110" s="99"/>
      <c r="F110" s="99"/>
      <c r="G110" s="99"/>
      <c r="H110" s="99"/>
      <c r="I110" s="99"/>
    </row>
    <row r="111" spans="1:9" x14ac:dyDescent="0.3">
      <c r="A111" s="99"/>
      <c r="B111" s="99"/>
      <c r="C111" s="99"/>
      <c r="D111" s="99"/>
      <c r="E111" s="99"/>
      <c r="F111" s="99"/>
      <c r="G111" s="99"/>
      <c r="H111" s="99"/>
      <c r="I111" s="99"/>
    </row>
    <row r="112" spans="1:9" x14ac:dyDescent="0.3">
      <c r="A112" s="99"/>
      <c r="B112" s="99"/>
      <c r="C112" s="99"/>
      <c r="D112" s="99"/>
      <c r="E112" s="99"/>
      <c r="F112" s="99"/>
      <c r="G112" s="99"/>
      <c r="H112" s="99"/>
      <c r="I112" s="99"/>
    </row>
    <row r="113" spans="1:9" x14ac:dyDescent="0.3">
      <c r="A113" s="99"/>
      <c r="B113" s="99" t="s">
        <v>319</v>
      </c>
      <c r="C113" s="99"/>
      <c r="D113" s="99" t="s">
        <v>743</v>
      </c>
      <c r="E113" s="99" t="s">
        <v>547</v>
      </c>
      <c r="F113" s="99"/>
      <c r="G113" s="99"/>
      <c r="H113" s="99"/>
      <c r="I113" s="99"/>
    </row>
    <row r="114" spans="1:9" x14ac:dyDescent="0.3">
      <c r="A114" s="99"/>
      <c r="B114" s="99"/>
      <c r="C114" s="99"/>
      <c r="D114" s="99" t="s">
        <v>555</v>
      </c>
      <c r="E114" s="99" t="s">
        <v>555</v>
      </c>
      <c r="F114" s="99"/>
      <c r="G114" s="99"/>
      <c r="H114" s="99"/>
      <c r="I114" s="99"/>
    </row>
    <row r="115" spans="1:9" x14ac:dyDescent="0.3">
      <c r="A115" s="99"/>
      <c r="B115" s="99"/>
      <c r="C115" s="99"/>
      <c r="D115" s="99"/>
      <c r="E115" s="106" t="s">
        <v>568</v>
      </c>
      <c r="F115" s="99"/>
      <c r="G115" s="99"/>
      <c r="H115" s="99"/>
      <c r="I115" s="99"/>
    </row>
    <row r="116" spans="1:9" x14ac:dyDescent="0.3">
      <c r="A116" s="99"/>
      <c r="B116" s="99"/>
      <c r="C116" s="99"/>
      <c r="D116" s="99"/>
      <c r="E116" s="99"/>
      <c r="F116" s="99"/>
      <c r="G116" s="99"/>
      <c r="H116" s="99"/>
      <c r="I116" s="99"/>
    </row>
  </sheetData>
  <sheetProtection algorithmName="SHA-512" hashValue="EfKudRzoU9SgNf9Ub3smLACxEGcv997NdFNgyU3u1ZPUpx5UWUL8DPkw5FNEopDpBmzY1mS1RSlYdlZQutw84g==" saltValue="W3wUKfhq2Ah+lqN6dlDMYA==" spinCount="100000" sheet="1" objects="1" scenarios="1" selectLockedCells="1"/>
  <customSheetViews>
    <customSheetView guid="{AE41DE6F-95E5-46AF-A2EB-15E2780C478F}" fitToPage="1">
      <selection activeCell="H57" sqref="H57"/>
      <pageMargins left="0.39370078740157483" right="0.31496062992125984" top="0.47244094488188981" bottom="0.35433070866141736" header="0.31496062992125984" footer="0.31496062992125984"/>
      <pageSetup paperSize="9" scale="67" orientation="portrait" r:id="rId1"/>
      <headerFooter>
        <oddFooter>&amp;Rpage 10/11</oddFooter>
      </headerFooter>
    </customSheetView>
  </customSheetViews>
  <mergeCells count="9">
    <mergeCell ref="A68:I69"/>
    <mergeCell ref="A76:C79"/>
    <mergeCell ref="A75:C75"/>
    <mergeCell ref="A81:C81"/>
    <mergeCell ref="A82:C85"/>
    <mergeCell ref="E76:I79"/>
    <mergeCell ref="E82:I85"/>
    <mergeCell ref="E81:I81"/>
    <mergeCell ref="E75:I75"/>
  </mergeCells>
  <conditionalFormatting sqref="A4 B6:D6">
    <cfRule type="expression" dxfId="128" priority="104">
      <formula>$A$1=""</formula>
    </cfRule>
  </conditionalFormatting>
  <conditionalFormatting sqref="H6">
    <cfRule type="expression" dxfId="127" priority="103">
      <formula>AND(#REF!&lt;&gt;"",#REF!&lt;&gt;"")</formula>
    </cfRule>
  </conditionalFormatting>
  <conditionalFormatting sqref="E6">
    <cfRule type="expression" dxfId="126" priority="102">
      <formula>AND(#REF!&lt;&gt;"",#REF!&lt;&gt;"")</formula>
    </cfRule>
  </conditionalFormatting>
  <conditionalFormatting sqref="H6">
    <cfRule type="expression" dxfId="125" priority="101">
      <formula>AND(#REF!&lt;&gt;"",#REF!&lt;&gt;"")</formula>
    </cfRule>
  </conditionalFormatting>
  <conditionalFormatting sqref="A3:J3">
    <cfRule type="expression" dxfId="124" priority="99">
      <formula>$A$3&lt;&gt;""</formula>
    </cfRule>
  </conditionalFormatting>
  <conditionalFormatting sqref="E40 H40 H37 E37 E26 H26 H22 E22 E19 H19 H9 E9 E44:E48 E65:E66 H65:H66 E61:E63 H61:H63 H44:H48 E51:E55 H51:H55">
    <cfRule type="expression" dxfId="123" priority="98">
      <formula>$A$3=""</formula>
    </cfRule>
  </conditionalFormatting>
  <conditionalFormatting sqref="E7">
    <cfRule type="expression" dxfId="122" priority="97">
      <formula>AND($A$3="",$E$7="")</formula>
    </cfRule>
  </conditionalFormatting>
  <conditionalFormatting sqref="E8">
    <cfRule type="expression" dxfId="121" priority="96">
      <formula>AND($A$3="",$E$8="")</formula>
    </cfRule>
  </conditionalFormatting>
  <conditionalFormatting sqref="H7">
    <cfRule type="expression" dxfId="120" priority="95">
      <formula>AND($A$3="",$H$7="")</formula>
    </cfRule>
  </conditionalFormatting>
  <conditionalFormatting sqref="H8">
    <cfRule type="expression" dxfId="119" priority="94">
      <formula>AND($A$3="",$H$8="")</formula>
    </cfRule>
  </conditionalFormatting>
  <conditionalFormatting sqref="E12">
    <cfRule type="expression" dxfId="118" priority="93">
      <formula>AND($A$3="",$E$12="")</formula>
    </cfRule>
  </conditionalFormatting>
  <conditionalFormatting sqref="E13">
    <cfRule type="expression" dxfId="117" priority="92">
      <formula>AND($A$3="",$E$13="")</formula>
    </cfRule>
  </conditionalFormatting>
  <conditionalFormatting sqref="E14">
    <cfRule type="expression" dxfId="116" priority="91">
      <formula>AND($A$3="",$E$14="")</formula>
    </cfRule>
  </conditionalFormatting>
  <conditionalFormatting sqref="E15">
    <cfRule type="expression" dxfId="115" priority="90">
      <formula>AND($A$3="",$E$15="")</formula>
    </cfRule>
  </conditionalFormatting>
  <conditionalFormatting sqref="E16">
    <cfRule type="expression" dxfId="114" priority="89">
      <formula>AND($A$3="",$E$16="")</formula>
    </cfRule>
  </conditionalFormatting>
  <conditionalFormatting sqref="E17">
    <cfRule type="expression" dxfId="113" priority="88">
      <formula>AND($A$3="",$E$17="")</formula>
    </cfRule>
  </conditionalFormatting>
  <conditionalFormatting sqref="E18">
    <cfRule type="expression" dxfId="112" priority="87">
      <formula>AND($A$3="",$E$18="")</formula>
    </cfRule>
  </conditionalFormatting>
  <conditionalFormatting sqref="H12">
    <cfRule type="expression" dxfId="111" priority="86">
      <formula>AND($A$3="",$H$12="")</formula>
    </cfRule>
  </conditionalFormatting>
  <conditionalFormatting sqref="H13">
    <cfRule type="expression" dxfId="110" priority="85">
      <formula>AND($A$3="",$H$13="")</formula>
    </cfRule>
  </conditionalFormatting>
  <conditionalFormatting sqref="H14">
    <cfRule type="expression" dxfId="109" priority="84">
      <formula>AND($A$3="",$H$14="")</formula>
    </cfRule>
  </conditionalFormatting>
  <conditionalFormatting sqref="H15">
    <cfRule type="expression" dxfId="108" priority="83">
      <formula>AND($A$3="",$H$15="")</formula>
    </cfRule>
  </conditionalFormatting>
  <conditionalFormatting sqref="H16">
    <cfRule type="expression" dxfId="107" priority="82">
      <formula>AND($A$3="",$H$16="")</formula>
    </cfRule>
  </conditionalFormatting>
  <conditionalFormatting sqref="H17">
    <cfRule type="expression" dxfId="106" priority="81">
      <formula>AND($A$3="",$H$17="")</formula>
    </cfRule>
  </conditionalFormatting>
  <conditionalFormatting sqref="H18">
    <cfRule type="expression" dxfId="105" priority="80">
      <formula>AND($A$3="",$H$18="")</formula>
    </cfRule>
  </conditionalFormatting>
  <conditionalFormatting sqref="H25">
    <cfRule type="expression" dxfId="104" priority="79">
      <formula>AND($A$3="",$H$25="")</formula>
    </cfRule>
  </conditionalFormatting>
  <conditionalFormatting sqref="H29">
    <cfRule type="expression" dxfId="103" priority="78">
      <formula>AND($A$3="",$H$29="")</formula>
    </cfRule>
  </conditionalFormatting>
  <conditionalFormatting sqref="H30">
    <cfRule type="expression" dxfId="102" priority="77">
      <formula>AND($A$3="",$H$30="")</formula>
    </cfRule>
  </conditionalFormatting>
  <conditionalFormatting sqref="H31">
    <cfRule type="expression" dxfId="101" priority="76">
      <formula>AND($A$3="",$H$31="")</formula>
    </cfRule>
  </conditionalFormatting>
  <conditionalFormatting sqref="H32">
    <cfRule type="expression" dxfId="100" priority="75">
      <formula>AND($A$3="",$H$32="")</formula>
    </cfRule>
  </conditionalFormatting>
  <conditionalFormatting sqref="H33">
    <cfRule type="expression" dxfId="99" priority="74">
      <formula>AND($A$3="",$H$33="")</formula>
    </cfRule>
  </conditionalFormatting>
  <conditionalFormatting sqref="H34">
    <cfRule type="expression" dxfId="98" priority="73">
      <formula>AND($A$3="",$H$34="")</formula>
    </cfRule>
  </conditionalFormatting>
  <conditionalFormatting sqref="H35">
    <cfRule type="expression" dxfId="97" priority="72">
      <formula>AND($A$3="",$H$35="")</formula>
    </cfRule>
  </conditionalFormatting>
  <conditionalFormatting sqref="H36">
    <cfRule type="expression" dxfId="96" priority="71">
      <formula>AND($A$3="",$H$36="")</formula>
    </cfRule>
  </conditionalFormatting>
  <conditionalFormatting sqref="H43">
    <cfRule type="expression" dxfId="95" priority="70">
      <formula>AND($A$3="",$H$43="")</formula>
    </cfRule>
  </conditionalFormatting>
  <conditionalFormatting sqref="H50">
    <cfRule type="expression" dxfId="94" priority="69">
      <formula>AND($A$3="",$H$50="")</formula>
    </cfRule>
  </conditionalFormatting>
  <conditionalFormatting sqref="H57">
    <cfRule type="expression" dxfId="93" priority="68">
      <formula>AND($A$3="",$H$57="")</formula>
    </cfRule>
  </conditionalFormatting>
  <conditionalFormatting sqref="H58">
    <cfRule type="expression" dxfId="92" priority="67">
      <formula>AND($A$3="",$H$58="")</formula>
    </cfRule>
  </conditionalFormatting>
  <conditionalFormatting sqref="H65">
    <cfRule type="expression" dxfId="91" priority="66">
      <formula>AND($A$3="",$H$59="")</formula>
    </cfRule>
  </conditionalFormatting>
  <conditionalFormatting sqref="E25">
    <cfRule type="expression" dxfId="90" priority="65">
      <formula>AND($A$3="",$E$25="")</formula>
    </cfRule>
  </conditionalFormatting>
  <conditionalFormatting sqref="E29">
    <cfRule type="expression" dxfId="89" priority="64">
      <formula>AND($A$3="",$E$29="")</formula>
    </cfRule>
  </conditionalFormatting>
  <conditionalFormatting sqref="E30">
    <cfRule type="expression" dxfId="88" priority="63">
      <formula>AND($A$3="",$E$30="")</formula>
    </cfRule>
  </conditionalFormatting>
  <conditionalFormatting sqref="E31">
    <cfRule type="expression" dxfId="87" priority="62">
      <formula>AND($A$3="",$E$31="")</formula>
    </cfRule>
  </conditionalFormatting>
  <conditionalFormatting sqref="E32">
    <cfRule type="expression" dxfId="86" priority="61">
      <formula>AND($A$3="",$E$32="")</formula>
    </cfRule>
  </conditionalFormatting>
  <conditionalFormatting sqref="E33">
    <cfRule type="expression" dxfId="85" priority="60">
      <formula>AND($A$3="",$E$33="")</formula>
    </cfRule>
  </conditionalFormatting>
  <conditionalFormatting sqref="E34">
    <cfRule type="expression" dxfId="84" priority="59">
      <formula>AND($A$3="",$E$34="")</formula>
    </cfRule>
  </conditionalFormatting>
  <conditionalFormatting sqref="E35">
    <cfRule type="expression" dxfId="83" priority="58">
      <formula>AND($A$3="",$E$35="")</formula>
    </cfRule>
  </conditionalFormatting>
  <conditionalFormatting sqref="E36">
    <cfRule type="expression" dxfId="82" priority="57">
      <formula>AND($A$3="",$E$36="")</formula>
    </cfRule>
  </conditionalFormatting>
  <conditionalFormatting sqref="E43">
    <cfRule type="expression" dxfId="81" priority="56">
      <formula>AND($A$3="",$E$43="")</formula>
    </cfRule>
  </conditionalFormatting>
  <conditionalFormatting sqref="E50">
    <cfRule type="expression" dxfId="80" priority="55">
      <formula>AND($A$3="",$E$50="")</formula>
    </cfRule>
  </conditionalFormatting>
  <conditionalFormatting sqref="E57:E58">
    <cfRule type="expression" dxfId="79" priority="54">
      <formula>AND($A$3="",$E$57="")</formula>
    </cfRule>
  </conditionalFormatting>
  <conditionalFormatting sqref="E58">
    <cfRule type="expression" dxfId="78" priority="53">
      <formula>AND($A$3="",$E$58="")</formula>
    </cfRule>
  </conditionalFormatting>
  <conditionalFormatting sqref="E65:E66">
    <cfRule type="expression" dxfId="77" priority="52">
      <formula>AND($A$3="",$E$65="")</formula>
    </cfRule>
  </conditionalFormatting>
  <conditionalFormatting sqref="E7:F8 H7:I8 E9 H9 E12:F18 H12:I18 H19 E19 E22 H22 E25:F25 E26 H25:I25 H26 E29:F36 H29:I36 H37 E37 E40 H40 E43:F43 E50:F50 H50:I50 I65 A68:I69 H43:I43 E57:F58 H57:I58 E43:E48 E65:F65 E65:E66 H65:H66 E61:E63 H61:H63 H43:H48 E50:E55 H50:H55">
    <cfRule type="expression" dxfId="76" priority="51">
      <formula>$A$3&lt;&gt;""</formula>
    </cfRule>
  </conditionalFormatting>
  <conditionalFormatting sqref="A4:I69">
    <cfRule type="expression" dxfId="75" priority="50">
      <formula>$A$3&lt;&gt;""</formula>
    </cfRule>
  </conditionalFormatting>
  <conditionalFormatting sqref="A74:I74">
    <cfRule type="expression" dxfId="74" priority="47">
      <formula>$A$74&lt;&gt;""</formula>
    </cfRule>
  </conditionalFormatting>
  <conditionalFormatting sqref="A81:A85 A75:A79 B75:D85 E75:I81">
    <cfRule type="expression" dxfId="73" priority="46">
      <formula>$A$74&lt;&gt;""</formula>
    </cfRule>
  </conditionalFormatting>
  <conditionalFormatting sqref="A76:C79">
    <cfRule type="expression" dxfId="72" priority="45">
      <formula>AND($A$72&lt;&gt;"",$A$76="")</formula>
    </cfRule>
  </conditionalFormatting>
  <conditionalFormatting sqref="E76:I79">
    <cfRule type="expression" dxfId="71" priority="44">
      <formula>AND($A$72&lt;&gt;"",$E$76="")</formula>
    </cfRule>
  </conditionalFormatting>
  <conditionalFormatting sqref="A82:C85">
    <cfRule type="expression" dxfId="70" priority="42">
      <formula>AND($A$72&lt;&gt;"",$A$82="")</formula>
    </cfRule>
  </conditionalFormatting>
  <conditionalFormatting sqref="E82:I85">
    <cfRule type="expression" dxfId="69" priority="41">
      <formula>AND($A$72&lt;&gt;"",$E$82="")</formula>
    </cfRule>
  </conditionalFormatting>
  <conditionalFormatting sqref="A75:C79 A81:C85 E75:I79 E81:I85">
    <cfRule type="expression" dxfId="68" priority="40">
      <formula>$A$74&lt;&gt;""</formula>
    </cfRule>
  </conditionalFormatting>
  <conditionalFormatting sqref="E43">
    <cfRule type="expression" dxfId="67" priority="38">
      <formula>$A$3=""</formula>
    </cfRule>
  </conditionalFormatting>
  <conditionalFormatting sqref="H43">
    <cfRule type="expression" dxfId="66" priority="37">
      <formula>AND($A$3="",$E$43="")</formula>
    </cfRule>
  </conditionalFormatting>
  <conditionalFormatting sqref="H43">
    <cfRule type="expression" dxfId="65" priority="36">
      <formula>$A$3=""</formula>
    </cfRule>
  </conditionalFormatting>
  <conditionalFormatting sqref="E50">
    <cfRule type="expression" dxfId="64" priority="35">
      <formula>AND($A$3="",$E$43="")</formula>
    </cfRule>
  </conditionalFormatting>
  <conditionalFormatting sqref="E50">
    <cfRule type="expression" dxfId="63" priority="34">
      <formula>$A$3=""</formula>
    </cfRule>
  </conditionalFormatting>
  <conditionalFormatting sqref="H50">
    <cfRule type="expression" dxfId="62" priority="33">
      <formula>AND($A$3="",$H$43="")</formula>
    </cfRule>
  </conditionalFormatting>
  <conditionalFormatting sqref="H50">
    <cfRule type="expression" dxfId="61" priority="32">
      <formula>AND($A$3="",$E$43="")</formula>
    </cfRule>
  </conditionalFormatting>
  <conditionalFormatting sqref="H50">
    <cfRule type="expression" dxfId="60" priority="31">
      <formula>$A$3=""</formula>
    </cfRule>
  </conditionalFormatting>
  <conditionalFormatting sqref="E57:E58">
    <cfRule type="expression" dxfId="59" priority="30">
      <formula>AND($A$3="",$E$50="")</formula>
    </cfRule>
  </conditionalFormatting>
  <conditionalFormatting sqref="E57:E58">
    <cfRule type="expression" dxfId="58" priority="29">
      <formula>AND($A$3="",$E$43="")</formula>
    </cfRule>
  </conditionalFormatting>
  <conditionalFormatting sqref="E57:E58">
    <cfRule type="expression" dxfId="57" priority="28">
      <formula>$A$3=""</formula>
    </cfRule>
  </conditionalFormatting>
  <conditionalFormatting sqref="H57:H58">
    <cfRule type="expression" dxfId="56" priority="27">
      <formula>AND($A$3="",$H$43="")</formula>
    </cfRule>
  </conditionalFormatting>
  <conditionalFormatting sqref="H57:H58">
    <cfRule type="expression" dxfId="55" priority="26">
      <formula>AND($A$3="",$E$43="")</formula>
    </cfRule>
  </conditionalFormatting>
  <conditionalFormatting sqref="H57:H58">
    <cfRule type="expression" dxfId="54" priority="25">
      <formula>$A$3=""</formula>
    </cfRule>
  </conditionalFormatting>
  <conditionalFormatting sqref="E57:E58">
    <cfRule type="expression" dxfId="53" priority="24">
      <formula>AND($A$3="",$E$43="")</formula>
    </cfRule>
  </conditionalFormatting>
  <conditionalFormatting sqref="E57:E58">
    <cfRule type="expression" dxfId="52" priority="23">
      <formula>$A$3=""</formula>
    </cfRule>
  </conditionalFormatting>
  <conditionalFormatting sqref="E57:E58">
    <cfRule type="expression" dxfId="51" priority="22">
      <formula>AND($A$3="",$E$50="")</formula>
    </cfRule>
  </conditionalFormatting>
  <conditionalFormatting sqref="E57:E58">
    <cfRule type="expression" dxfId="50" priority="21">
      <formula>AND($A$3="",$E$43="")</formula>
    </cfRule>
  </conditionalFormatting>
  <conditionalFormatting sqref="E57:E58">
    <cfRule type="expression" dxfId="49" priority="20">
      <formula>$A$3=""</formula>
    </cfRule>
  </conditionalFormatting>
  <conditionalFormatting sqref="H57:H58">
    <cfRule type="expression" dxfId="48" priority="19">
      <formula>AND($A$3="",$E$57="")</formula>
    </cfRule>
  </conditionalFormatting>
  <conditionalFormatting sqref="H58">
    <cfRule type="expression" dxfId="47" priority="18">
      <formula>AND($A$3="",$E$58="")</formula>
    </cfRule>
  </conditionalFormatting>
  <conditionalFormatting sqref="H57:H58">
    <cfRule type="expression" dxfId="46" priority="17">
      <formula>AND($A$3="",$E$50="")</formula>
    </cfRule>
  </conditionalFormatting>
  <conditionalFormatting sqref="H57:H58">
    <cfRule type="expression" dxfId="45" priority="16">
      <formula>AND($A$3="",$E$43="")</formula>
    </cfRule>
  </conditionalFormatting>
  <conditionalFormatting sqref="H57:H58">
    <cfRule type="expression" dxfId="44" priority="15">
      <formula>$A$3=""</formula>
    </cfRule>
  </conditionalFormatting>
  <conditionalFormatting sqref="H57:H58">
    <cfRule type="expression" dxfId="43" priority="14">
      <formula>AND($A$3="",$E$43="")</formula>
    </cfRule>
  </conditionalFormatting>
  <conditionalFormatting sqref="H57:H58">
    <cfRule type="expression" dxfId="42" priority="13">
      <formula>$A$3=""</formula>
    </cfRule>
  </conditionalFormatting>
  <conditionalFormatting sqref="H57:H58">
    <cfRule type="expression" dxfId="41" priority="12">
      <formula>AND($A$3="",$E$50="")</formula>
    </cfRule>
  </conditionalFormatting>
  <conditionalFormatting sqref="H57:H58">
    <cfRule type="expression" dxfId="40" priority="11">
      <formula>AND($A$3="",$E$43="")</formula>
    </cfRule>
  </conditionalFormatting>
  <conditionalFormatting sqref="H57:H58">
    <cfRule type="expression" dxfId="39" priority="10">
      <formula>$A$3=""</formula>
    </cfRule>
  </conditionalFormatting>
  <conditionalFormatting sqref="H50">
    <cfRule type="expression" dxfId="38" priority="9">
      <formula>AND($A$3="",$H$43="")</formula>
    </cfRule>
  </conditionalFormatting>
  <conditionalFormatting sqref="H50">
    <cfRule type="expression" dxfId="37" priority="8">
      <formula>AND($A$3="",$E$43="")</formula>
    </cfRule>
  </conditionalFormatting>
  <conditionalFormatting sqref="H50">
    <cfRule type="expression" dxfId="36" priority="7">
      <formula>$A$3=""</formula>
    </cfRule>
  </conditionalFormatting>
  <conditionalFormatting sqref="E65:E66">
    <cfRule type="expression" dxfId="35" priority="6">
      <formula>$A$3=""</formula>
    </cfRule>
  </conditionalFormatting>
  <conditionalFormatting sqref="H65">
    <cfRule type="expression" dxfId="34" priority="5">
      <formula>$A$3=""</formula>
    </cfRule>
  </conditionalFormatting>
  <conditionalFormatting sqref="H65:H66">
    <cfRule type="expression" dxfId="33" priority="4">
      <formula>AND($A$3="",$E$65="")</formula>
    </cfRule>
  </conditionalFormatting>
  <conditionalFormatting sqref="H65:H66">
    <cfRule type="expression" dxfId="32" priority="3">
      <formula>$A$3=""</formula>
    </cfRule>
  </conditionalFormatting>
  <conditionalFormatting sqref="H66">
    <cfRule type="expression" dxfId="31" priority="2">
      <formula>AND($A$3="",$E$65="")</formula>
    </cfRule>
  </conditionalFormatting>
  <conditionalFormatting sqref="H66">
    <cfRule type="expression" dxfId="30" priority="1">
      <formula>$A$3=""</formula>
    </cfRule>
  </conditionalFormatting>
  <pageMargins left="0.39370078740157483" right="0.31496062992125984" top="0.47244094488188981" bottom="0.35433070866141736" header="0.31496062992125984" footer="0.31496062992125984"/>
  <pageSetup paperSize="9" scale="66" orientation="portrait" r:id="rId2"/>
  <headerFooter>
    <oddFooter>&amp;Rpage 10/11</oddFooter>
  </headerFooter>
  <drawing r:id="rId3"/>
  <legacyDrawing r:id="rId4"/>
  <controls>
    <mc:AlternateContent xmlns:mc="http://schemas.openxmlformats.org/markup-compatibility/2006">
      <mc:Choice Requires="x14">
        <control shapeId="9217" r:id="rId5" name="Control 1">
          <controlPr defaultSize="0" r:id="rId6">
            <anchor moveWithCells="1">
              <from>
                <xdr:col>11</xdr:col>
                <xdr:colOff>0</xdr:colOff>
                <xdr:row>7</xdr:row>
                <xdr:rowOff>0</xdr:rowOff>
              </from>
              <to>
                <xdr:col>12</xdr:col>
                <xdr:colOff>129540</xdr:colOff>
                <xdr:row>8</xdr:row>
                <xdr:rowOff>45720</xdr:rowOff>
              </to>
            </anchor>
          </controlPr>
        </control>
      </mc:Choice>
      <mc:Fallback>
        <control shapeId="9217" r:id="rId5" name="Control 1"/>
      </mc:Fallback>
    </mc:AlternateContent>
    <mc:AlternateContent xmlns:mc="http://schemas.openxmlformats.org/markup-compatibility/2006">
      <mc:Choice Requires="x14">
        <control shapeId="9218" r:id="rId7" name="Control 2">
          <controlPr defaultSize="0" r:id="rId6">
            <anchor moveWithCells="1">
              <from>
                <xdr:col>11</xdr:col>
                <xdr:colOff>0</xdr:colOff>
                <xdr:row>7</xdr:row>
                <xdr:rowOff>0</xdr:rowOff>
              </from>
              <to>
                <xdr:col>12</xdr:col>
                <xdr:colOff>129540</xdr:colOff>
                <xdr:row>8</xdr:row>
                <xdr:rowOff>45720</xdr:rowOff>
              </to>
            </anchor>
          </controlPr>
        </control>
      </mc:Choice>
      <mc:Fallback>
        <control shapeId="9218" r:id="rId7" name="Control 2"/>
      </mc:Fallback>
    </mc:AlternateContent>
    <mc:AlternateContent xmlns:mc="http://schemas.openxmlformats.org/markup-compatibility/2006">
      <mc:Choice Requires="x14">
        <control shapeId="9219" r:id="rId8" name="Control 3">
          <controlPr defaultSize="0" r:id="rId6">
            <anchor moveWithCells="1">
              <from>
                <xdr:col>11</xdr:col>
                <xdr:colOff>0</xdr:colOff>
                <xdr:row>7</xdr:row>
                <xdr:rowOff>0</xdr:rowOff>
              </from>
              <to>
                <xdr:col>12</xdr:col>
                <xdr:colOff>129540</xdr:colOff>
                <xdr:row>8</xdr:row>
                <xdr:rowOff>45720</xdr:rowOff>
              </to>
            </anchor>
          </controlPr>
        </control>
      </mc:Choice>
      <mc:Fallback>
        <control shapeId="9219" r:id="rId8" name="Control 3"/>
      </mc:Fallback>
    </mc:AlternateContent>
    <mc:AlternateContent xmlns:mc="http://schemas.openxmlformats.org/markup-compatibility/2006">
      <mc:Choice Requires="x14">
        <control shapeId="9220" r:id="rId9" name="Control 4">
          <controlPr defaultSize="0" r:id="rId6">
            <anchor moveWithCells="1">
              <from>
                <xdr:col>11</xdr:col>
                <xdr:colOff>0</xdr:colOff>
                <xdr:row>7</xdr:row>
                <xdr:rowOff>0</xdr:rowOff>
              </from>
              <to>
                <xdr:col>12</xdr:col>
                <xdr:colOff>129540</xdr:colOff>
                <xdr:row>8</xdr:row>
                <xdr:rowOff>45720</xdr:rowOff>
              </to>
            </anchor>
          </controlPr>
        </control>
      </mc:Choice>
      <mc:Fallback>
        <control shapeId="9220" r:id="rId9" name="Control 4"/>
      </mc:Fallback>
    </mc:AlternateContent>
    <mc:AlternateContent xmlns:mc="http://schemas.openxmlformats.org/markup-compatibility/2006">
      <mc:Choice Requires="x14">
        <control shapeId="9221" r:id="rId10" name="Control 5">
          <controlPr defaultSize="0" r:id="rId6">
            <anchor moveWithCells="1">
              <from>
                <xdr:col>11</xdr:col>
                <xdr:colOff>0</xdr:colOff>
                <xdr:row>7</xdr:row>
                <xdr:rowOff>0</xdr:rowOff>
              </from>
              <to>
                <xdr:col>12</xdr:col>
                <xdr:colOff>129540</xdr:colOff>
                <xdr:row>8</xdr:row>
                <xdr:rowOff>45720</xdr:rowOff>
              </to>
            </anchor>
          </controlPr>
        </control>
      </mc:Choice>
      <mc:Fallback>
        <control shapeId="9221" r:id="rId10" name="Control 5"/>
      </mc:Fallback>
    </mc:AlternateContent>
    <mc:AlternateContent xmlns:mc="http://schemas.openxmlformats.org/markup-compatibility/2006">
      <mc:Choice Requires="x14">
        <control shapeId="9222" r:id="rId11" name="Control 6">
          <controlPr defaultSize="0" r:id="rId6">
            <anchor moveWithCells="1">
              <from>
                <xdr:col>11</xdr:col>
                <xdr:colOff>0</xdr:colOff>
                <xdr:row>7</xdr:row>
                <xdr:rowOff>0</xdr:rowOff>
              </from>
              <to>
                <xdr:col>12</xdr:col>
                <xdr:colOff>129540</xdr:colOff>
                <xdr:row>8</xdr:row>
                <xdr:rowOff>45720</xdr:rowOff>
              </to>
            </anchor>
          </controlPr>
        </control>
      </mc:Choice>
      <mc:Fallback>
        <control shapeId="9222" r:id="rId11" name="Control 6"/>
      </mc:Fallback>
    </mc:AlternateContent>
    <mc:AlternateContent xmlns:mc="http://schemas.openxmlformats.org/markup-compatibility/2006">
      <mc:Choice Requires="x14">
        <control shapeId="9223" r:id="rId12" name="Control 7">
          <controlPr defaultSize="0" r:id="rId6">
            <anchor moveWithCells="1">
              <from>
                <xdr:col>11</xdr:col>
                <xdr:colOff>0</xdr:colOff>
                <xdr:row>7</xdr:row>
                <xdr:rowOff>0</xdr:rowOff>
              </from>
              <to>
                <xdr:col>12</xdr:col>
                <xdr:colOff>129540</xdr:colOff>
                <xdr:row>8</xdr:row>
                <xdr:rowOff>45720</xdr:rowOff>
              </to>
            </anchor>
          </controlPr>
        </control>
      </mc:Choice>
      <mc:Fallback>
        <control shapeId="9223" r:id="rId12" name="Control 7"/>
      </mc:Fallback>
    </mc:AlternateContent>
    <mc:AlternateContent xmlns:mc="http://schemas.openxmlformats.org/markup-compatibility/2006">
      <mc:Choice Requires="x14">
        <control shapeId="9224" r:id="rId13" name="Control 8">
          <controlPr defaultSize="0" r:id="rId6">
            <anchor moveWithCells="1">
              <from>
                <xdr:col>11</xdr:col>
                <xdr:colOff>0</xdr:colOff>
                <xdr:row>7</xdr:row>
                <xdr:rowOff>0</xdr:rowOff>
              </from>
              <to>
                <xdr:col>12</xdr:col>
                <xdr:colOff>129540</xdr:colOff>
                <xdr:row>8</xdr:row>
                <xdr:rowOff>45720</xdr:rowOff>
              </to>
            </anchor>
          </controlPr>
        </control>
      </mc:Choice>
      <mc:Fallback>
        <control shapeId="9224" r:id="rId13" name="Control 8"/>
      </mc:Fallback>
    </mc:AlternateContent>
    <mc:AlternateContent xmlns:mc="http://schemas.openxmlformats.org/markup-compatibility/2006">
      <mc:Choice Requires="x14">
        <control shapeId="9225" r:id="rId14" name="Control 9">
          <controlPr defaultSize="0" r:id="rId6">
            <anchor moveWithCells="1">
              <from>
                <xdr:col>11</xdr:col>
                <xdr:colOff>0</xdr:colOff>
                <xdr:row>7</xdr:row>
                <xdr:rowOff>0</xdr:rowOff>
              </from>
              <to>
                <xdr:col>12</xdr:col>
                <xdr:colOff>129540</xdr:colOff>
                <xdr:row>8</xdr:row>
                <xdr:rowOff>45720</xdr:rowOff>
              </to>
            </anchor>
          </controlPr>
        </control>
      </mc:Choice>
      <mc:Fallback>
        <control shapeId="9225" r:id="rId14" name="Control 9"/>
      </mc:Fallback>
    </mc:AlternateContent>
    <mc:AlternateContent xmlns:mc="http://schemas.openxmlformats.org/markup-compatibility/2006">
      <mc:Choice Requires="x14">
        <control shapeId="9226" r:id="rId15" name="Control 10">
          <controlPr defaultSize="0" r:id="rId6">
            <anchor moveWithCells="1">
              <from>
                <xdr:col>11</xdr:col>
                <xdr:colOff>0</xdr:colOff>
                <xdr:row>7</xdr:row>
                <xdr:rowOff>0</xdr:rowOff>
              </from>
              <to>
                <xdr:col>12</xdr:col>
                <xdr:colOff>129540</xdr:colOff>
                <xdr:row>8</xdr:row>
                <xdr:rowOff>45720</xdr:rowOff>
              </to>
            </anchor>
          </controlPr>
        </control>
      </mc:Choice>
      <mc:Fallback>
        <control shapeId="9226" r:id="rId15" name="Control 10"/>
      </mc:Fallback>
    </mc:AlternateContent>
    <mc:AlternateContent xmlns:mc="http://schemas.openxmlformats.org/markup-compatibility/2006">
      <mc:Choice Requires="x14">
        <control shapeId="9227" r:id="rId16" name="Control 11">
          <controlPr defaultSize="0" r:id="rId6">
            <anchor moveWithCells="1">
              <from>
                <xdr:col>11</xdr:col>
                <xdr:colOff>0</xdr:colOff>
                <xdr:row>7</xdr:row>
                <xdr:rowOff>0</xdr:rowOff>
              </from>
              <to>
                <xdr:col>12</xdr:col>
                <xdr:colOff>129540</xdr:colOff>
                <xdr:row>8</xdr:row>
                <xdr:rowOff>45720</xdr:rowOff>
              </to>
            </anchor>
          </controlPr>
        </control>
      </mc:Choice>
      <mc:Fallback>
        <control shapeId="9227" r:id="rId16" name="Control 11"/>
      </mc:Fallback>
    </mc:AlternateContent>
    <mc:AlternateContent xmlns:mc="http://schemas.openxmlformats.org/markup-compatibility/2006">
      <mc:Choice Requires="x14">
        <control shapeId="9228" r:id="rId17" name="Control 12">
          <controlPr defaultSize="0" r:id="rId6">
            <anchor moveWithCells="1">
              <from>
                <xdr:col>11</xdr:col>
                <xdr:colOff>0</xdr:colOff>
                <xdr:row>7</xdr:row>
                <xdr:rowOff>0</xdr:rowOff>
              </from>
              <to>
                <xdr:col>12</xdr:col>
                <xdr:colOff>129540</xdr:colOff>
                <xdr:row>8</xdr:row>
                <xdr:rowOff>45720</xdr:rowOff>
              </to>
            </anchor>
          </controlPr>
        </control>
      </mc:Choice>
      <mc:Fallback>
        <control shapeId="9228" r:id="rId17" name="Control 12"/>
      </mc:Fallback>
    </mc:AlternateContent>
    <mc:AlternateContent xmlns:mc="http://schemas.openxmlformats.org/markup-compatibility/2006">
      <mc:Choice Requires="x14">
        <control shapeId="9229" r:id="rId18" name="Control 13">
          <controlPr defaultSize="0" r:id="rId6">
            <anchor moveWithCells="1">
              <from>
                <xdr:col>11</xdr:col>
                <xdr:colOff>0</xdr:colOff>
                <xdr:row>7</xdr:row>
                <xdr:rowOff>0</xdr:rowOff>
              </from>
              <to>
                <xdr:col>12</xdr:col>
                <xdr:colOff>129540</xdr:colOff>
                <xdr:row>8</xdr:row>
                <xdr:rowOff>45720</xdr:rowOff>
              </to>
            </anchor>
          </controlPr>
        </control>
      </mc:Choice>
      <mc:Fallback>
        <control shapeId="9229" r:id="rId18" name="Control 13"/>
      </mc:Fallback>
    </mc:AlternateContent>
    <mc:AlternateContent xmlns:mc="http://schemas.openxmlformats.org/markup-compatibility/2006">
      <mc:Choice Requires="x14">
        <control shapeId="9230" r:id="rId19" name="Control 14">
          <controlPr defaultSize="0" r:id="rId6">
            <anchor moveWithCells="1">
              <from>
                <xdr:col>11</xdr:col>
                <xdr:colOff>0</xdr:colOff>
                <xdr:row>7</xdr:row>
                <xdr:rowOff>0</xdr:rowOff>
              </from>
              <to>
                <xdr:col>12</xdr:col>
                <xdr:colOff>129540</xdr:colOff>
                <xdr:row>8</xdr:row>
                <xdr:rowOff>45720</xdr:rowOff>
              </to>
            </anchor>
          </controlPr>
        </control>
      </mc:Choice>
      <mc:Fallback>
        <control shapeId="9230" r:id="rId19" name="Control 14"/>
      </mc:Fallback>
    </mc:AlternateContent>
    <mc:AlternateContent xmlns:mc="http://schemas.openxmlformats.org/markup-compatibility/2006">
      <mc:Choice Requires="x14">
        <control shapeId="9231" r:id="rId20" name="Control 15">
          <controlPr defaultSize="0" r:id="rId6">
            <anchor moveWithCells="1">
              <from>
                <xdr:col>11</xdr:col>
                <xdr:colOff>0</xdr:colOff>
                <xdr:row>7</xdr:row>
                <xdr:rowOff>0</xdr:rowOff>
              </from>
              <to>
                <xdr:col>12</xdr:col>
                <xdr:colOff>129540</xdr:colOff>
                <xdr:row>8</xdr:row>
                <xdr:rowOff>45720</xdr:rowOff>
              </to>
            </anchor>
          </controlPr>
        </control>
      </mc:Choice>
      <mc:Fallback>
        <control shapeId="9231" r:id="rId20" name="Control 15"/>
      </mc:Fallback>
    </mc:AlternateContent>
    <mc:AlternateContent xmlns:mc="http://schemas.openxmlformats.org/markup-compatibility/2006">
      <mc:Choice Requires="x14">
        <control shapeId="9232" r:id="rId21" name="Control 16">
          <controlPr defaultSize="0" r:id="rId6">
            <anchor moveWithCells="1">
              <from>
                <xdr:col>11</xdr:col>
                <xdr:colOff>0</xdr:colOff>
                <xdr:row>7</xdr:row>
                <xdr:rowOff>0</xdr:rowOff>
              </from>
              <to>
                <xdr:col>12</xdr:col>
                <xdr:colOff>129540</xdr:colOff>
                <xdr:row>8</xdr:row>
                <xdr:rowOff>45720</xdr:rowOff>
              </to>
            </anchor>
          </controlPr>
        </control>
      </mc:Choice>
      <mc:Fallback>
        <control shapeId="9232" r:id="rId21" name="Control 16"/>
      </mc:Fallback>
    </mc:AlternateContent>
    <mc:AlternateContent xmlns:mc="http://schemas.openxmlformats.org/markup-compatibility/2006">
      <mc:Choice Requires="x14">
        <control shapeId="9233" r:id="rId22" name="Control 17">
          <controlPr defaultSize="0" r:id="rId6">
            <anchor moveWithCells="1">
              <from>
                <xdr:col>11</xdr:col>
                <xdr:colOff>0</xdr:colOff>
                <xdr:row>7</xdr:row>
                <xdr:rowOff>0</xdr:rowOff>
              </from>
              <to>
                <xdr:col>12</xdr:col>
                <xdr:colOff>129540</xdr:colOff>
                <xdr:row>8</xdr:row>
                <xdr:rowOff>45720</xdr:rowOff>
              </to>
            </anchor>
          </controlPr>
        </control>
      </mc:Choice>
      <mc:Fallback>
        <control shapeId="9233" r:id="rId22" name="Control 17"/>
      </mc:Fallback>
    </mc:AlternateContent>
    <mc:AlternateContent xmlns:mc="http://schemas.openxmlformats.org/markup-compatibility/2006">
      <mc:Choice Requires="x14">
        <control shapeId="9234" r:id="rId23" name="Control 18">
          <controlPr defaultSize="0" r:id="rId6">
            <anchor moveWithCells="1">
              <from>
                <xdr:col>11</xdr:col>
                <xdr:colOff>0</xdr:colOff>
                <xdr:row>7</xdr:row>
                <xdr:rowOff>0</xdr:rowOff>
              </from>
              <to>
                <xdr:col>12</xdr:col>
                <xdr:colOff>129540</xdr:colOff>
                <xdr:row>8</xdr:row>
                <xdr:rowOff>45720</xdr:rowOff>
              </to>
            </anchor>
          </controlPr>
        </control>
      </mc:Choice>
      <mc:Fallback>
        <control shapeId="9234" r:id="rId23" name="Control 18"/>
      </mc:Fallback>
    </mc:AlternateContent>
    <mc:AlternateContent xmlns:mc="http://schemas.openxmlformats.org/markup-compatibility/2006">
      <mc:Choice Requires="x14">
        <control shapeId="9235" r:id="rId24" name="Control 19">
          <controlPr defaultSize="0" r:id="rId6">
            <anchor moveWithCells="1">
              <from>
                <xdr:col>11</xdr:col>
                <xdr:colOff>0</xdr:colOff>
                <xdr:row>7</xdr:row>
                <xdr:rowOff>0</xdr:rowOff>
              </from>
              <to>
                <xdr:col>12</xdr:col>
                <xdr:colOff>129540</xdr:colOff>
                <xdr:row>8</xdr:row>
                <xdr:rowOff>45720</xdr:rowOff>
              </to>
            </anchor>
          </controlPr>
        </control>
      </mc:Choice>
      <mc:Fallback>
        <control shapeId="9235" r:id="rId24" name="Control 19"/>
      </mc:Fallback>
    </mc:AlternateContent>
    <mc:AlternateContent xmlns:mc="http://schemas.openxmlformats.org/markup-compatibility/2006">
      <mc:Choice Requires="x14">
        <control shapeId="9236" r:id="rId25" name="Control 20">
          <controlPr defaultSize="0" r:id="rId6">
            <anchor moveWithCells="1">
              <from>
                <xdr:col>11</xdr:col>
                <xdr:colOff>0</xdr:colOff>
                <xdr:row>7</xdr:row>
                <xdr:rowOff>0</xdr:rowOff>
              </from>
              <to>
                <xdr:col>12</xdr:col>
                <xdr:colOff>129540</xdr:colOff>
                <xdr:row>8</xdr:row>
                <xdr:rowOff>45720</xdr:rowOff>
              </to>
            </anchor>
          </controlPr>
        </control>
      </mc:Choice>
      <mc:Fallback>
        <control shapeId="9236" r:id="rId25" name="Control 20"/>
      </mc:Fallback>
    </mc:AlternateContent>
    <mc:AlternateContent xmlns:mc="http://schemas.openxmlformats.org/markup-compatibility/2006">
      <mc:Choice Requires="x14">
        <control shapeId="9237" r:id="rId26" name="Control 21">
          <controlPr defaultSize="0" r:id="rId6">
            <anchor moveWithCells="1">
              <from>
                <xdr:col>11</xdr:col>
                <xdr:colOff>0</xdr:colOff>
                <xdr:row>7</xdr:row>
                <xdr:rowOff>0</xdr:rowOff>
              </from>
              <to>
                <xdr:col>12</xdr:col>
                <xdr:colOff>129540</xdr:colOff>
                <xdr:row>8</xdr:row>
                <xdr:rowOff>45720</xdr:rowOff>
              </to>
            </anchor>
          </controlPr>
        </control>
      </mc:Choice>
      <mc:Fallback>
        <control shapeId="9237" r:id="rId26" name="Control 21"/>
      </mc:Fallback>
    </mc:AlternateContent>
    <mc:AlternateContent xmlns:mc="http://schemas.openxmlformats.org/markup-compatibility/2006">
      <mc:Choice Requires="x14">
        <control shapeId="9238" r:id="rId27" name="Control 22">
          <controlPr defaultSize="0" r:id="rId6">
            <anchor moveWithCells="1">
              <from>
                <xdr:col>11</xdr:col>
                <xdr:colOff>0</xdr:colOff>
                <xdr:row>7</xdr:row>
                <xdr:rowOff>0</xdr:rowOff>
              </from>
              <to>
                <xdr:col>12</xdr:col>
                <xdr:colOff>129540</xdr:colOff>
                <xdr:row>8</xdr:row>
                <xdr:rowOff>45720</xdr:rowOff>
              </to>
            </anchor>
          </controlPr>
        </control>
      </mc:Choice>
      <mc:Fallback>
        <control shapeId="9238" r:id="rId27" name="Control 22"/>
      </mc:Fallback>
    </mc:AlternateContent>
    <mc:AlternateContent xmlns:mc="http://schemas.openxmlformats.org/markup-compatibility/2006">
      <mc:Choice Requires="x14">
        <control shapeId="9239" r:id="rId28" name="Control 23">
          <controlPr defaultSize="0" r:id="rId6">
            <anchor moveWithCells="1">
              <from>
                <xdr:col>11</xdr:col>
                <xdr:colOff>0</xdr:colOff>
                <xdr:row>7</xdr:row>
                <xdr:rowOff>0</xdr:rowOff>
              </from>
              <to>
                <xdr:col>12</xdr:col>
                <xdr:colOff>129540</xdr:colOff>
                <xdr:row>8</xdr:row>
                <xdr:rowOff>45720</xdr:rowOff>
              </to>
            </anchor>
          </controlPr>
        </control>
      </mc:Choice>
      <mc:Fallback>
        <control shapeId="9239" r:id="rId28" name="Control 23"/>
      </mc:Fallback>
    </mc:AlternateContent>
    <mc:AlternateContent xmlns:mc="http://schemas.openxmlformats.org/markup-compatibility/2006">
      <mc:Choice Requires="x14">
        <control shapeId="9240" r:id="rId29" name="Control 24">
          <controlPr defaultSize="0" r:id="rId6">
            <anchor moveWithCells="1">
              <from>
                <xdr:col>11</xdr:col>
                <xdr:colOff>0</xdr:colOff>
                <xdr:row>7</xdr:row>
                <xdr:rowOff>0</xdr:rowOff>
              </from>
              <to>
                <xdr:col>12</xdr:col>
                <xdr:colOff>129540</xdr:colOff>
                <xdr:row>8</xdr:row>
                <xdr:rowOff>45720</xdr:rowOff>
              </to>
            </anchor>
          </controlPr>
        </control>
      </mc:Choice>
      <mc:Fallback>
        <control shapeId="9240" r:id="rId29" name="Control 24"/>
      </mc:Fallback>
    </mc:AlternateContent>
    <mc:AlternateContent xmlns:mc="http://schemas.openxmlformats.org/markup-compatibility/2006">
      <mc:Choice Requires="x14">
        <control shapeId="9241" r:id="rId30" name="Control 25">
          <controlPr defaultSize="0" r:id="rId6">
            <anchor moveWithCells="1">
              <from>
                <xdr:col>11</xdr:col>
                <xdr:colOff>0</xdr:colOff>
                <xdr:row>7</xdr:row>
                <xdr:rowOff>0</xdr:rowOff>
              </from>
              <to>
                <xdr:col>12</xdr:col>
                <xdr:colOff>129540</xdr:colOff>
                <xdr:row>8</xdr:row>
                <xdr:rowOff>45720</xdr:rowOff>
              </to>
            </anchor>
          </controlPr>
        </control>
      </mc:Choice>
      <mc:Fallback>
        <control shapeId="9241" r:id="rId30" name="Control 25"/>
      </mc:Fallback>
    </mc:AlternateContent>
    <mc:AlternateContent xmlns:mc="http://schemas.openxmlformats.org/markup-compatibility/2006">
      <mc:Choice Requires="x14">
        <control shapeId="9242" r:id="rId31" name="Control 26">
          <controlPr defaultSize="0" r:id="rId6">
            <anchor moveWithCells="1">
              <from>
                <xdr:col>11</xdr:col>
                <xdr:colOff>0</xdr:colOff>
                <xdr:row>7</xdr:row>
                <xdr:rowOff>0</xdr:rowOff>
              </from>
              <to>
                <xdr:col>12</xdr:col>
                <xdr:colOff>129540</xdr:colOff>
                <xdr:row>8</xdr:row>
                <xdr:rowOff>45720</xdr:rowOff>
              </to>
            </anchor>
          </controlPr>
        </control>
      </mc:Choice>
      <mc:Fallback>
        <control shapeId="9242" r:id="rId31" name="Control 26"/>
      </mc:Fallback>
    </mc:AlternateContent>
    <mc:AlternateContent xmlns:mc="http://schemas.openxmlformats.org/markup-compatibility/2006">
      <mc:Choice Requires="x14">
        <control shapeId="9243" r:id="rId32" name="Control 27">
          <controlPr defaultSize="0" r:id="rId6">
            <anchor moveWithCells="1">
              <from>
                <xdr:col>11</xdr:col>
                <xdr:colOff>0</xdr:colOff>
                <xdr:row>7</xdr:row>
                <xdr:rowOff>0</xdr:rowOff>
              </from>
              <to>
                <xdr:col>12</xdr:col>
                <xdr:colOff>129540</xdr:colOff>
                <xdr:row>8</xdr:row>
                <xdr:rowOff>45720</xdr:rowOff>
              </to>
            </anchor>
          </controlPr>
        </control>
      </mc:Choice>
      <mc:Fallback>
        <control shapeId="9243" r:id="rId32" name="Control 27"/>
      </mc:Fallback>
    </mc:AlternateContent>
    <mc:AlternateContent xmlns:mc="http://schemas.openxmlformats.org/markup-compatibility/2006">
      <mc:Choice Requires="x14">
        <control shapeId="9244" r:id="rId33" name="Control 28">
          <controlPr defaultSize="0" r:id="rId6">
            <anchor moveWithCells="1">
              <from>
                <xdr:col>11</xdr:col>
                <xdr:colOff>0</xdr:colOff>
                <xdr:row>7</xdr:row>
                <xdr:rowOff>0</xdr:rowOff>
              </from>
              <to>
                <xdr:col>12</xdr:col>
                <xdr:colOff>129540</xdr:colOff>
                <xdr:row>8</xdr:row>
                <xdr:rowOff>45720</xdr:rowOff>
              </to>
            </anchor>
          </controlPr>
        </control>
      </mc:Choice>
      <mc:Fallback>
        <control shapeId="9244" r:id="rId33" name="Control 28"/>
      </mc:Fallback>
    </mc:AlternateContent>
    <mc:AlternateContent xmlns:mc="http://schemas.openxmlformats.org/markup-compatibility/2006">
      <mc:Choice Requires="x14">
        <control shapeId="9245" r:id="rId34" name="Control 29">
          <controlPr defaultSize="0" r:id="rId6">
            <anchor moveWithCells="1">
              <from>
                <xdr:col>11</xdr:col>
                <xdr:colOff>0</xdr:colOff>
                <xdr:row>7</xdr:row>
                <xdr:rowOff>0</xdr:rowOff>
              </from>
              <to>
                <xdr:col>12</xdr:col>
                <xdr:colOff>129540</xdr:colOff>
                <xdr:row>8</xdr:row>
                <xdr:rowOff>45720</xdr:rowOff>
              </to>
            </anchor>
          </controlPr>
        </control>
      </mc:Choice>
      <mc:Fallback>
        <control shapeId="9245" r:id="rId34" name="Control 29"/>
      </mc:Fallback>
    </mc:AlternateContent>
    <mc:AlternateContent xmlns:mc="http://schemas.openxmlformats.org/markup-compatibility/2006">
      <mc:Choice Requires="x14">
        <control shapeId="9246" r:id="rId35" name="Control 30">
          <controlPr defaultSize="0" r:id="rId6">
            <anchor moveWithCells="1">
              <from>
                <xdr:col>11</xdr:col>
                <xdr:colOff>0</xdr:colOff>
                <xdr:row>7</xdr:row>
                <xdr:rowOff>0</xdr:rowOff>
              </from>
              <to>
                <xdr:col>12</xdr:col>
                <xdr:colOff>129540</xdr:colOff>
                <xdr:row>8</xdr:row>
                <xdr:rowOff>45720</xdr:rowOff>
              </to>
            </anchor>
          </controlPr>
        </control>
      </mc:Choice>
      <mc:Fallback>
        <control shapeId="9246" r:id="rId35" name="Control 30"/>
      </mc:Fallback>
    </mc:AlternateContent>
    <mc:AlternateContent xmlns:mc="http://schemas.openxmlformats.org/markup-compatibility/2006">
      <mc:Choice Requires="x14">
        <control shapeId="9247" r:id="rId36" name="Control 31">
          <controlPr defaultSize="0" r:id="rId6">
            <anchor moveWithCells="1">
              <from>
                <xdr:col>11</xdr:col>
                <xdr:colOff>0</xdr:colOff>
                <xdr:row>7</xdr:row>
                <xdr:rowOff>0</xdr:rowOff>
              </from>
              <to>
                <xdr:col>12</xdr:col>
                <xdr:colOff>129540</xdr:colOff>
                <xdr:row>8</xdr:row>
                <xdr:rowOff>45720</xdr:rowOff>
              </to>
            </anchor>
          </controlPr>
        </control>
      </mc:Choice>
      <mc:Fallback>
        <control shapeId="9247" r:id="rId36" name="Control 31"/>
      </mc:Fallback>
    </mc:AlternateContent>
    <mc:AlternateContent xmlns:mc="http://schemas.openxmlformats.org/markup-compatibility/2006">
      <mc:Choice Requires="x14">
        <control shapeId="9248" r:id="rId37" name="Control 32">
          <controlPr defaultSize="0" r:id="rId6">
            <anchor moveWithCells="1">
              <from>
                <xdr:col>11</xdr:col>
                <xdr:colOff>0</xdr:colOff>
                <xdr:row>7</xdr:row>
                <xdr:rowOff>0</xdr:rowOff>
              </from>
              <to>
                <xdr:col>12</xdr:col>
                <xdr:colOff>129540</xdr:colOff>
                <xdr:row>8</xdr:row>
                <xdr:rowOff>45720</xdr:rowOff>
              </to>
            </anchor>
          </controlPr>
        </control>
      </mc:Choice>
      <mc:Fallback>
        <control shapeId="9248" r:id="rId37" name="Control 32"/>
      </mc:Fallback>
    </mc:AlternateContent>
    <mc:AlternateContent xmlns:mc="http://schemas.openxmlformats.org/markup-compatibility/2006">
      <mc:Choice Requires="x14">
        <control shapeId="9249" r:id="rId38" name="Control 33">
          <controlPr defaultSize="0" r:id="rId6">
            <anchor moveWithCells="1">
              <from>
                <xdr:col>11</xdr:col>
                <xdr:colOff>0</xdr:colOff>
                <xdr:row>7</xdr:row>
                <xdr:rowOff>0</xdr:rowOff>
              </from>
              <to>
                <xdr:col>12</xdr:col>
                <xdr:colOff>129540</xdr:colOff>
                <xdr:row>8</xdr:row>
                <xdr:rowOff>45720</xdr:rowOff>
              </to>
            </anchor>
          </controlPr>
        </control>
      </mc:Choice>
      <mc:Fallback>
        <control shapeId="9249" r:id="rId38" name="Control 33"/>
      </mc:Fallback>
    </mc:AlternateContent>
    <mc:AlternateContent xmlns:mc="http://schemas.openxmlformats.org/markup-compatibility/2006">
      <mc:Choice Requires="x14">
        <control shapeId="9250" r:id="rId39" name="Control 34">
          <controlPr defaultSize="0" r:id="rId6">
            <anchor moveWithCells="1">
              <from>
                <xdr:col>11</xdr:col>
                <xdr:colOff>0</xdr:colOff>
                <xdr:row>7</xdr:row>
                <xdr:rowOff>0</xdr:rowOff>
              </from>
              <to>
                <xdr:col>12</xdr:col>
                <xdr:colOff>129540</xdr:colOff>
                <xdr:row>8</xdr:row>
                <xdr:rowOff>45720</xdr:rowOff>
              </to>
            </anchor>
          </controlPr>
        </control>
      </mc:Choice>
      <mc:Fallback>
        <control shapeId="9250" r:id="rId39" name="Control 34"/>
      </mc:Fallback>
    </mc:AlternateContent>
    <mc:AlternateContent xmlns:mc="http://schemas.openxmlformats.org/markup-compatibility/2006">
      <mc:Choice Requires="x14">
        <control shapeId="9251" r:id="rId40" name="Control 35">
          <controlPr defaultSize="0" r:id="rId6">
            <anchor moveWithCells="1">
              <from>
                <xdr:col>11</xdr:col>
                <xdr:colOff>0</xdr:colOff>
                <xdr:row>7</xdr:row>
                <xdr:rowOff>0</xdr:rowOff>
              </from>
              <to>
                <xdr:col>12</xdr:col>
                <xdr:colOff>129540</xdr:colOff>
                <xdr:row>8</xdr:row>
                <xdr:rowOff>45720</xdr:rowOff>
              </to>
            </anchor>
          </controlPr>
        </control>
      </mc:Choice>
      <mc:Fallback>
        <control shapeId="9251" r:id="rId40" name="Control 35"/>
      </mc:Fallback>
    </mc:AlternateContent>
    <mc:AlternateContent xmlns:mc="http://schemas.openxmlformats.org/markup-compatibility/2006">
      <mc:Choice Requires="x14">
        <control shapeId="9252" r:id="rId41" name="Control 36">
          <controlPr defaultSize="0" r:id="rId6">
            <anchor moveWithCells="1">
              <from>
                <xdr:col>11</xdr:col>
                <xdr:colOff>0</xdr:colOff>
                <xdr:row>7</xdr:row>
                <xdr:rowOff>0</xdr:rowOff>
              </from>
              <to>
                <xdr:col>12</xdr:col>
                <xdr:colOff>129540</xdr:colOff>
                <xdr:row>8</xdr:row>
                <xdr:rowOff>45720</xdr:rowOff>
              </to>
            </anchor>
          </controlPr>
        </control>
      </mc:Choice>
      <mc:Fallback>
        <control shapeId="9252" r:id="rId41" name="Control 36"/>
      </mc:Fallback>
    </mc:AlternateContent>
    <mc:AlternateContent xmlns:mc="http://schemas.openxmlformats.org/markup-compatibility/2006">
      <mc:Choice Requires="x14">
        <control shapeId="9253" r:id="rId42" name="Control 37">
          <controlPr defaultSize="0" r:id="rId6">
            <anchor moveWithCells="1">
              <from>
                <xdr:col>11</xdr:col>
                <xdr:colOff>0</xdr:colOff>
                <xdr:row>7</xdr:row>
                <xdr:rowOff>0</xdr:rowOff>
              </from>
              <to>
                <xdr:col>12</xdr:col>
                <xdr:colOff>129540</xdr:colOff>
                <xdr:row>8</xdr:row>
                <xdr:rowOff>45720</xdr:rowOff>
              </to>
            </anchor>
          </controlPr>
        </control>
      </mc:Choice>
      <mc:Fallback>
        <control shapeId="9253" r:id="rId42" name="Control 37"/>
      </mc:Fallback>
    </mc:AlternateContent>
    <mc:AlternateContent xmlns:mc="http://schemas.openxmlformats.org/markup-compatibility/2006">
      <mc:Choice Requires="x14">
        <control shapeId="9254" r:id="rId43" name="Control 38">
          <controlPr defaultSize="0" r:id="rId6">
            <anchor moveWithCells="1">
              <from>
                <xdr:col>11</xdr:col>
                <xdr:colOff>0</xdr:colOff>
                <xdr:row>7</xdr:row>
                <xdr:rowOff>0</xdr:rowOff>
              </from>
              <to>
                <xdr:col>12</xdr:col>
                <xdr:colOff>129540</xdr:colOff>
                <xdr:row>8</xdr:row>
                <xdr:rowOff>45720</xdr:rowOff>
              </to>
            </anchor>
          </controlPr>
        </control>
      </mc:Choice>
      <mc:Fallback>
        <control shapeId="9254" r:id="rId43" name="Control 38"/>
      </mc:Fallback>
    </mc:AlternateContent>
    <mc:AlternateContent xmlns:mc="http://schemas.openxmlformats.org/markup-compatibility/2006">
      <mc:Choice Requires="x14">
        <control shapeId="9255" r:id="rId44" name="Control 39">
          <controlPr defaultSize="0" r:id="rId6">
            <anchor moveWithCells="1">
              <from>
                <xdr:col>11</xdr:col>
                <xdr:colOff>0</xdr:colOff>
                <xdr:row>7</xdr:row>
                <xdr:rowOff>0</xdr:rowOff>
              </from>
              <to>
                <xdr:col>12</xdr:col>
                <xdr:colOff>129540</xdr:colOff>
                <xdr:row>8</xdr:row>
                <xdr:rowOff>45720</xdr:rowOff>
              </to>
            </anchor>
          </controlPr>
        </control>
      </mc:Choice>
      <mc:Fallback>
        <control shapeId="9255" r:id="rId44" name="Control 39"/>
      </mc:Fallback>
    </mc:AlternateContent>
    <mc:AlternateContent xmlns:mc="http://schemas.openxmlformats.org/markup-compatibility/2006">
      <mc:Choice Requires="x14">
        <control shapeId="9256" r:id="rId45" name="Control 40">
          <controlPr defaultSize="0" r:id="rId6">
            <anchor moveWithCells="1">
              <from>
                <xdr:col>11</xdr:col>
                <xdr:colOff>0</xdr:colOff>
                <xdr:row>7</xdr:row>
                <xdr:rowOff>0</xdr:rowOff>
              </from>
              <to>
                <xdr:col>12</xdr:col>
                <xdr:colOff>129540</xdr:colOff>
                <xdr:row>8</xdr:row>
                <xdr:rowOff>45720</xdr:rowOff>
              </to>
            </anchor>
          </controlPr>
        </control>
      </mc:Choice>
      <mc:Fallback>
        <control shapeId="9256" r:id="rId45" name="Control 40"/>
      </mc:Fallback>
    </mc:AlternateContent>
    <mc:AlternateContent xmlns:mc="http://schemas.openxmlformats.org/markup-compatibility/2006">
      <mc:Choice Requires="x14">
        <control shapeId="9257" r:id="rId46" name="Control 41">
          <controlPr defaultSize="0" r:id="rId6">
            <anchor moveWithCells="1">
              <from>
                <xdr:col>11</xdr:col>
                <xdr:colOff>0</xdr:colOff>
                <xdr:row>7</xdr:row>
                <xdr:rowOff>0</xdr:rowOff>
              </from>
              <to>
                <xdr:col>12</xdr:col>
                <xdr:colOff>129540</xdr:colOff>
                <xdr:row>8</xdr:row>
                <xdr:rowOff>45720</xdr:rowOff>
              </to>
            </anchor>
          </controlPr>
        </control>
      </mc:Choice>
      <mc:Fallback>
        <control shapeId="9257" r:id="rId46" name="Control 41"/>
      </mc:Fallback>
    </mc:AlternateContent>
    <mc:AlternateContent xmlns:mc="http://schemas.openxmlformats.org/markup-compatibility/2006">
      <mc:Choice Requires="x14">
        <control shapeId="9258" r:id="rId47" name="Control 42">
          <controlPr defaultSize="0" r:id="rId6">
            <anchor moveWithCells="1">
              <from>
                <xdr:col>11</xdr:col>
                <xdr:colOff>0</xdr:colOff>
                <xdr:row>7</xdr:row>
                <xdr:rowOff>0</xdr:rowOff>
              </from>
              <to>
                <xdr:col>12</xdr:col>
                <xdr:colOff>129540</xdr:colOff>
                <xdr:row>8</xdr:row>
                <xdr:rowOff>45720</xdr:rowOff>
              </to>
            </anchor>
          </controlPr>
        </control>
      </mc:Choice>
      <mc:Fallback>
        <control shapeId="9258" r:id="rId47" name="Control 42"/>
      </mc:Fallback>
    </mc:AlternateContent>
    <mc:AlternateContent xmlns:mc="http://schemas.openxmlformats.org/markup-compatibility/2006">
      <mc:Choice Requires="x14">
        <control shapeId="9259" r:id="rId48" name="Control 43">
          <controlPr defaultSize="0" r:id="rId6">
            <anchor moveWithCells="1">
              <from>
                <xdr:col>10</xdr:col>
                <xdr:colOff>0</xdr:colOff>
                <xdr:row>87</xdr:row>
                <xdr:rowOff>0</xdr:rowOff>
              </from>
              <to>
                <xdr:col>11</xdr:col>
                <xdr:colOff>129540</xdr:colOff>
                <xdr:row>88</xdr:row>
                <xdr:rowOff>45720</xdr:rowOff>
              </to>
            </anchor>
          </controlPr>
        </control>
      </mc:Choice>
      <mc:Fallback>
        <control shapeId="9259" r:id="rId48" name="Control 43"/>
      </mc:Fallback>
    </mc:AlternateContent>
    <mc:AlternateContent xmlns:mc="http://schemas.openxmlformats.org/markup-compatibility/2006">
      <mc:Choice Requires="x14">
        <control shapeId="9260" r:id="rId49" name="Control 44">
          <controlPr defaultSize="0" r:id="rId6">
            <anchor moveWithCells="1">
              <from>
                <xdr:col>10</xdr:col>
                <xdr:colOff>0</xdr:colOff>
                <xdr:row>87</xdr:row>
                <xdr:rowOff>0</xdr:rowOff>
              </from>
              <to>
                <xdr:col>11</xdr:col>
                <xdr:colOff>129540</xdr:colOff>
                <xdr:row>88</xdr:row>
                <xdr:rowOff>45720</xdr:rowOff>
              </to>
            </anchor>
          </controlPr>
        </control>
      </mc:Choice>
      <mc:Fallback>
        <control shapeId="9260" r:id="rId49" name="Control 44"/>
      </mc:Fallback>
    </mc:AlternateContent>
    <mc:AlternateContent xmlns:mc="http://schemas.openxmlformats.org/markup-compatibility/2006">
      <mc:Choice Requires="x14">
        <control shapeId="9261" r:id="rId50" name="Control 45">
          <controlPr defaultSize="0" r:id="rId6">
            <anchor moveWithCells="1">
              <from>
                <xdr:col>10</xdr:col>
                <xdr:colOff>0</xdr:colOff>
                <xdr:row>87</xdr:row>
                <xdr:rowOff>0</xdr:rowOff>
              </from>
              <to>
                <xdr:col>11</xdr:col>
                <xdr:colOff>129540</xdr:colOff>
                <xdr:row>88</xdr:row>
                <xdr:rowOff>45720</xdr:rowOff>
              </to>
            </anchor>
          </controlPr>
        </control>
      </mc:Choice>
      <mc:Fallback>
        <control shapeId="9261" r:id="rId50" name="Control 45"/>
      </mc:Fallback>
    </mc:AlternateContent>
    <mc:AlternateContent xmlns:mc="http://schemas.openxmlformats.org/markup-compatibility/2006">
      <mc:Choice Requires="x14">
        <control shapeId="9262" r:id="rId51" name="Control 46">
          <controlPr defaultSize="0" r:id="rId6">
            <anchor moveWithCells="1">
              <from>
                <xdr:col>10</xdr:col>
                <xdr:colOff>0</xdr:colOff>
                <xdr:row>87</xdr:row>
                <xdr:rowOff>0</xdr:rowOff>
              </from>
              <to>
                <xdr:col>11</xdr:col>
                <xdr:colOff>129540</xdr:colOff>
                <xdr:row>88</xdr:row>
                <xdr:rowOff>45720</xdr:rowOff>
              </to>
            </anchor>
          </controlPr>
        </control>
      </mc:Choice>
      <mc:Fallback>
        <control shapeId="9262" r:id="rId51" name="Control 46"/>
      </mc:Fallback>
    </mc:AlternateContent>
    <mc:AlternateContent xmlns:mc="http://schemas.openxmlformats.org/markup-compatibility/2006">
      <mc:Choice Requires="x14">
        <control shapeId="9263" r:id="rId52" name="Control 47">
          <controlPr defaultSize="0" r:id="rId6">
            <anchor moveWithCells="1">
              <from>
                <xdr:col>10</xdr:col>
                <xdr:colOff>0</xdr:colOff>
                <xdr:row>87</xdr:row>
                <xdr:rowOff>0</xdr:rowOff>
              </from>
              <to>
                <xdr:col>11</xdr:col>
                <xdr:colOff>129540</xdr:colOff>
                <xdr:row>88</xdr:row>
                <xdr:rowOff>45720</xdr:rowOff>
              </to>
            </anchor>
          </controlPr>
        </control>
      </mc:Choice>
      <mc:Fallback>
        <control shapeId="9263" r:id="rId52" name="Control 47"/>
      </mc:Fallback>
    </mc:AlternateContent>
    <mc:AlternateContent xmlns:mc="http://schemas.openxmlformats.org/markup-compatibility/2006">
      <mc:Choice Requires="x14">
        <control shapeId="9264" r:id="rId53" name="Control 48">
          <controlPr defaultSize="0" r:id="rId6">
            <anchor moveWithCells="1">
              <from>
                <xdr:col>10</xdr:col>
                <xdr:colOff>0</xdr:colOff>
                <xdr:row>87</xdr:row>
                <xdr:rowOff>0</xdr:rowOff>
              </from>
              <to>
                <xdr:col>11</xdr:col>
                <xdr:colOff>129540</xdr:colOff>
                <xdr:row>88</xdr:row>
                <xdr:rowOff>45720</xdr:rowOff>
              </to>
            </anchor>
          </controlPr>
        </control>
      </mc:Choice>
      <mc:Fallback>
        <control shapeId="9264" r:id="rId53" name="Control 48"/>
      </mc:Fallback>
    </mc:AlternateContent>
    <mc:AlternateContent xmlns:mc="http://schemas.openxmlformats.org/markup-compatibility/2006">
      <mc:Choice Requires="x14">
        <control shapeId="9265" r:id="rId54" name="Control 49">
          <controlPr defaultSize="0" r:id="rId6">
            <anchor moveWithCells="1">
              <from>
                <xdr:col>10</xdr:col>
                <xdr:colOff>0</xdr:colOff>
                <xdr:row>87</xdr:row>
                <xdr:rowOff>0</xdr:rowOff>
              </from>
              <to>
                <xdr:col>11</xdr:col>
                <xdr:colOff>129540</xdr:colOff>
                <xdr:row>88</xdr:row>
                <xdr:rowOff>45720</xdr:rowOff>
              </to>
            </anchor>
          </controlPr>
        </control>
      </mc:Choice>
      <mc:Fallback>
        <control shapeId="9265" r:id="rId54" name="Control 49"/>
      </mc:Fallback>
    </mc:AlternateContent>
    <mc:AlternateContent xmlns:mc="http://schemas.openxmlformats.org/markup-compatibility/2006">
      <mc:Choice Requires="x14">
        <control shapeId="9266" r:id="rId55" name="Control 50">
          <controlPr defaultSize="0" r:id="rId6">
            <anchor moveWithCells="1">
              <from>
                <xdr:col>10</xdr:col>
                <xdr:colOff>0</xdr:colOff>
                <xdr:row>87</xdr:row>
                <xdr:rowOff>0</xdr:rowOff>
              </from>
              <to>
                <xdr:col>11</xdr:col>
                <xdr:colOff>129540</xdr:colOff>
                <xdr:row>88</xdr:row>
                <xdr:rowOff>45720</xdr:rowOff>
              </to>
            </anchor>
          </controlPr>
        </control>
      </mc:Choice>
      <mc:Fallback>
        <control shapeId="9266" r:id="rId55" name="Control 50"/>
      </mc:Fallback>
    </mc:AlternateContent>
    <mc:AlternateContent xmlns:mc="http://schemas.openxmlformats.org/markup-compatibility/2006">
      <mc:Choice Requires="x14">
        <control shapeId="9267" r:id="rId56" name="Control 51">
          <controlPr defaultSize="0" r:id="rId6">
            <anchor moveWithCells="1">
              <from>
                <xdr:col>10</xdr:col>
                <xdr:colOff>0</xdr:colOff>
                <xdr:row>87</xdr:row>
                <xdr:rowOff>0</xdr:rowOff>
              </from>
              <to>
                <xdr:col>11</xdr:col>
                <xdr:colOff>129540</xdr:colOff>
                <xdr:row>88</xdr:row>
                <xdr:rowOff>45720</xdr:rowOff>
              </to>
            </anchor>
          </controlPr>
        </control>
      </mc:Choice>
      <mc:Fallback>
        <control shapeId="9267" r:id="rId56" name="Control 51"/>
      </mc:Fallback>
    </mc:AlternateContent>
    <mc:AlternateContent xmlns:mc="http://schemas.openxmlformats.org/markup-compatibility/2006">
      <mc:Choice Requires="x14">
        <control shapeId="9268" r:id="rId57" name="Control 52">
          <controlPr defaultSize="0" r:id="rId6">
            <anchor moveWithCells="1">
              <from>
                <xdr:col>10</xdr:col>
                <xdr:colOff>0</xdr:colOff>
                <xdr:row>87</xdr:row>
                <xdr:rowOff>0</xdr:rowOff>
              </from>
              <to>
                <xdr:col>11</xdr:col>
                <xdr:colOff>129540</xdr:colOff>
                <xdr:row>88</xdr:row>
                <xdr:rowOff>45720</xdr:rowOff>
              </to>
            </anchor>
          </controlPr>
        </control>
      </mc:Choice>
      <mc:Fallback>
        <control shapeId="9268" r:id="rId57" name="Control 52"/>
      </mc:Fallback>
    </mc:AlternateContent>
    <mc:AlternateContent xmlns:mc="http://schemas.openxmlformats.org/markup-compatibility/2006">
      <mc:Choice Requires="x14">
        <control shapeId="9269" r:id="rId58" name="Control 53">
          <controlPr defaultSize="0" r:id="rId6">
            <anchor moveWithCells="1">
              <from>
                <xdr:col>10</xdr:col>
                <xdr:colOff>0</xdr:colOff>
                <xdr:row>87</xdr:row>
                <xdr:rowOff>0</xdr:rowOff>
              </from>
              <to>
                <xdr:col>11</xdr:col>
                <xdr:colOff>129540</xdr:colOff>
                <xdr:row>88</xdr:row>
                <xdr:rowOff>45720</xdr:rowOff>
              </to>
            </anchor>
          </controlPr>
        </control>
      </mc:Choice>
      <mc:Fallback>
        <control shapeId="9269" r:id="rId58" name="Control 53"/>
      </mc:Fallback>
    </mc:AlternateContent>
    <mc:AlternateContent xmlns:mc="http://schemas.openxmlformats.org/markup-compatibility/2006">
      <mc:Choice Requires="x14">
        <control shapeId="9270" r:id="rId59" name="Control 54">
          <controlPr defaultSize="0" r:id="rId6">
            <anchor moveWithCells="1">
              <from>
                <xdr:col>10</xdr:col>
                <xdr:colOff>0</xdr:colOff>
                <xdr:row>87</xdr:row>
                <xdr:rowOff>0</xdr:rowOff>
              </from>
              <to>
                <xdr:col>11</xdr:col>
                <xdr:colOff>129540</xdr:colOff>
                <xdr:row>88</xdr:row>
                <xdr:rowOff>45720</xdr:rowOff>
              </to>
            </anchor>
          </controlPr>
        </control>
      </mc:Choice>
      <mc:Fallback>
        <control shapeId="9270" r:id="rId59" name="Control 54"/>
      </mc:Fallback>
    </mc:AlternateContent>
    <mc:AlternateContent xmlns:mc="http://schemas.openxmlformats.org/markup-compatibility/2006">
      <mc:Choice Requires="x14">
        <control shapeId="9271" r:id="rId60" name="Control 55">
          <controlPr defaultSize="0" r:id="rId6">
            <anchor moveWithCells="1">
              <from>
                <xdr:col>10</xdr:col>
                <xdr:colOff>0</xdr:colOff>
                <xdr:row>87</xdr:row>
                <xdr:rowOff>0</xdr:rowOff>
              </from>
              <to>
                <xdr:col>11</xdr:col>
                <xdr:colOff>129540</xdr:colOff>
                <xdr:row>88</xdr:row>
                <xdr:rowOff>45720</xdr:rowOff>
              </to>
            </anchor>
          </controlPr>
        </control>
      </mc:Choice>
      <mc:Fallback>
        <control shapeId="9271" r:id="rId60" name="Control 55"/>
      </mc:Fallback>
    </mc:AlternateContent>
    <mc:AlternateContent xmlns:mc="http://schemas.openxmlformats.org/markup-compatibility/2006">
      <mc:Choice Requires="x14">
        <control shapeId="9272" r:id="rId61" name="Control 56">
          <controlPr defaultSize="0" r:id="rId6">
            <anchor moveWithCells="1">
              <from>
                <xdr:col>10</xdr:col>
                <xdr:colOff>0</xdr:colOff>
                <xdr:row>87</xdr:row>
                <xdr:rowOff>0</xdr:rowOff>
              </from>
              <to>
                <xdr:col>11</xdr:col>
                <xdr:colOff>129540</xdr:colOff>
                <xdr:row>88</xdr:row>
                <xdr:rowOff>45720</xdr:rowOff>
              </to>
            </anchor>
          </controlPr>
        </control>
      </mc:Choice>
      <mc:Fallback>
        <control shapeId="9272" r:id="rId61" name="Control 56"/>
      </mc:Fallback>
    </mc:AlternateContent>
    <mc:AlternateContent xmlns:mc="http://schemas.openxmlformats.org/markup-compatibility/2006">
      <mc:Choice Requires="x14">
        <control shapeId="9273" r:id="rId62" name="Control 57">
          <controlPr defaultSize="0" r:id="rId6">
            <anchor moveWithCells="1">
              <from>
                <xdr:col>10</xdr:col>
                <xdr:colOff>0</xdr:colOff>
                <xdr:row>87</xdr:row>
                <xdr:rowOff>0</xdr:rowOff>
              </from>
              <to>
                <xdr:col>11</xdr:col>
                <xdr:colOff>129540</xdr:colOff>
                <xdr:row>88</xdr:row>
                <xdr:rowOff>45720</xdr:rowOff>
              </to>
            </anchor>
          </controlPr>
        </control>
      </mc:Choice>
      <mc:Fallback>
        <control shapeId="9273" r:id="rId62" name="Control 57"/>
      </mc:Fallback>
    </mc:AlternateContent>
    <mc:AlternateContent xmlns:mc="http://schemas.openxmlformats.org/markup-compatibility/2006">
      <mc:Choice Requires="x14">
        <control shapeId="9274" r:id="rId63" name="Control 58">
          <controlPr defaultSize="0" r:id="rId6">
            <anchor moveWithCells="1">
              <from>
                <xdr:col>10</xdr:col>
                <xdr:colOff>0</xdr:colOff>
                <xdr:row>87</xdr:row>
                <xdr:rowOff>0</xdr:rowOff>
              </from>
              <to>
                <xdr:col>11</xdr:col>
                <xdr:colOff>129540</xdr:colOff>
                <xdr:row>88</xdr:row>
                <xdr:rowOff>45720</xdr:rowOff>
              </to>
            </anchor>
          </controlPr>
        </control>
      </mc:Choice>
      <mc:Fallback>
        <control shapeId="9274" r:id="rId63" name="Control 58"/>
      </mc:Fallback>
    </mc:AlternateContent>
    <mc:AlternateContent xmlns:mc="http://schemas.openxmlformats.org/markup-compatibility/2006">
      <mc:Choice Requires="x14">
        <control shapeId="9275" r:id="rId64" name="Control 59">
          <controlPr defaultSize="0" r:id="rId6">
            <anchor moveWithCells="1">
              <from>
                <xdr:col>10</xdr:col>
                <xdr:colOff>0</xdr:colOff>
                <xdr:row>87</xdr:row>
                <xdr:rowOff>0</xdr:rowOff>
              </from>
              <to>
                <xdr:col>11</xdr:col>
                <xdr:colOff>129540</xdr:colOff>
                <xdr:row>88</xdr:row>
                <xdr:rowOff>45720</xdr:rowOff>
              </to>
            </anchor>
          </controlPr>
        </control>
      </mc:Choice>
      <mc:Fallback>
        <control shapeId="9275" r:id="rId64" name="Control 59"/>
      </mc:Fallback>
    </mc:AlternateContent>
    <mc:AlternateContent xmlns:mc="http://schemas.openxmlformats.org/markup-compatibility/2006">
      <mc:Choice Requires="x14">
        <control shapeId="9276" r:id="rId65" name="Control 60">
          <controlPr defaultSize="0" r:id="rId6">
            <anchor moveWithCells="1">
              <from>
                <xdr:col>10</xdr:col>
                <xdr:colOff>0</xdr:colOff>
                <xdr:row>87</xdr:row>
                <xdr:rowOff>0</xdr:rowOff>
              </from>
              <to>
                <xdr:col>11</xdr:col>
                <xdr:colOff>129540</xdr:colOff>
                <xdr:row>88</xdr:row>
                <xdr:rowOff>45720</xdr:rowOff>
              </to>
            </anchor>
          </controlPr>
        </control>
      </mc:Choice>
      <mc:Fallback>
        <control shapeId="9276" r:id="rId65" name="Control 60"/>
      </mc:Fallback>
    </mc:AlternateContent>
    <mc:AlternateContent xmlns:mc="http://schemas.openxmlformats.org/markup-compatibility/2006">
      <mc:Choice Requires="x14">
        <control shapeId="9277" r:id="rId66" name="Control 61">
          <controlPr defaultSize="0" r:id="rId6">
            <anchor moveWithCells="1">
              <from>
                <xdr:col>10</xdr:col>
                <xdr:colOff>0</xdr:colOff>
                <xdr:row>87</xdr:row>
                <xdr:rowOff>0</xdr:rowOff>
              </from>
              <to>
                <xdr:col>11</xdr:col>
                <xdr:colOff>129540</xdr:colOff>
                <xdr:row>88</xdr:row>
                <xdr:rowOff>45720</xdr:rowOff>
              </to>
            </anchor>
          </controlPr>
        </control>
      </mc:Choice>
      <mc:Fallback>
        <control shapeId="9277" r:id="rId66" name="Control 61"/>
      </mc:Fallback>
    </mc:AlternateContent>
    <mc:AlternateContent xmlns:mc="http://schemas.openxmlformats.org/markup-compatibility/2006">
      <mc:Choice Requires="x14">
        <control shapeId="9278" r:id="rId67" name="Control 62">
          <controlPr defaultSize="0" r:id="rId6">
            <anchor moveWithCells="1">
              <from>
                <xdr:col>10</xdr:col>
                <xdr:colOff>0</xdr:colOff>
                <xdr:row>87</xdr:row>
                <xdr:rowOff>0</xdr:rowOff>
              </from>
              <to>
                <xdr:col>11</xdr:col>
                <xdr:colOff>129540</xdr:colOff>
                <xdr:row>88</xdr:row>
                <xdr:rowOff>45720</xdr:rowOff>
              </to>
            </anchor>
          </controlPr>
        </control>
      </mc:Choice>
      <mc:Fallback>
        <control shapeId="9278" r:id="rId67" name="Control 62"/>
      </mc:Fallback>
    </mc:AlternateContent>
    <mc:AlternateContent xmlns:mc="http://schemas.openxmlformats.org/markup-compatibility/2006">
      <mc:Choice Requires="x14">
        <control shapeId="9279" r:id="rId68" name="Control 63">
          <controlPr defaultSize="0" r:id="rId6">
            <anchor moveWithCells="1">
              <from>
                <xdr:col>10</xdr:col>
                <xdr:colOff>0</xdr:colOff>
                <xdr:row>87</xdr:row>
                <xdr:rowOff>0</xdr:rowOff>
              </from>
              <to>
                <xdr:col>11</xdr:col>
                <xdr:colOff>129540</xdr:colOff>
                <xdr:row>88</xdr:row>
                <xdr:rowOff>45720</xdr:rowOff>
              </to>
            </anchor>
          </controlPr>
        </control>
      </mc:Choice>
      <mc:Fallback>
        <control shapeId="9279" r:id="rId68" name="Control 63"/>
      </mc:Fallback>
    </mc:AlternateContent>
    <mc:AlternateContent xmlns:mc="http://schemas.openxmlformats.org/markup-compatibility/2006">
      <mc:Choice Requires="x14">
        <control shapeId="9280" r:id="rId69" name="Control 64">
          <controlPr defaultSize="0" r:id="rId6">
            <anchor moveWithCells="1">
              <from>
                <xdr:col>10</xdr:col>
                <xdr:colOff>0</xdr:colOff>
                <xdr:row>87</xdr:row>
                <xdr:rowOff>0</xdr:rowOff>
              </from>
              <to>
                <xdr:col>11</xdr:col>
                <xdr:colOff>129540</xdr:colOff>
                <xdr:row>88</xdr:row>
                <xdr:rowOff>45720</xdr:rowOff>
              </to>
            </anchor>
          </controlPr>
        </control>
      </mc:Choice>
      <mc:Fallback>
        <control shapeId="9280" r:id="rId69" name="Control 64"/>
      </mc:Fallback>
    </mc:AlternateContent>
    <mc:AlternateContent xmlns:mc="http://schemas.openxmlformats.org/markup-compatibility/2006">
      <mc:Choice Requires="x14">
        <control shapeId="9281" r:id="rId70" name="Control 65">
          <controlPr defaultSize="0" r:id="rId6">
            <anchor moveWithCells="1">
              <from>
                <xdr:col>10</xdr:col>
                <xdr:colOff>0</xdr:colOff>
                <xdr:row>87</xdr:row>
                <xdr:rowOff>0</xdr:rowOff>
              </from>
              <to>
                <xdr:col>11</xdr:col>
                <xdr:colOff>129540</xdr:colOff>
                <xdr:row>88</xdr:row>
                <xdr:rowOff>45720</xdr:rowOff>
              </to>
            </anchor>
          </controlPr>
        </control>
      </mc:Choice>
      <mc:Fallback>
        <control shapeId="9281" r:id="rId70" name="Control 65"/>
      </mc:Fallback>
    </mc:AlternateContent>
  </control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Q197"/>
  <sheetViews>
    <sheetView workbookViewId="0">
      <selection activeCell="H8" sqref="H8"/>
    </sheetView>
  </sheetViews>
  <sheetFormatPr baseColWidth="10" defaultColWidth="11.44140625" defaultRowHeight="14.4" x14ac:dyDescent="0.3"/>
  <cols>
    <col min="1" max="1" width="12.44140625" style="10" customWidth="1"/>
    <col min="2" max="2" width="12.6640625" style="10" customWidth="1"/>
    <col min="3" max="4" width="11.44140625" style="10"/>
    <col min="5" max="5" width="21.109375" style="10" customWidth="1"/>
    <col min="6" max="6" width="20.109375" style="10" customWidth="1"/>
    <col min="7" max="7" width="13" style="25" customWidth="1"/>
    <col min="8" max="12" width="13.88671875" style="10" customWidth="1"/>
    <col min="13" max="13" width="0.88671875" style="10" customWidth="1"/>
    <col min="14" max="14" width="11.44140625" style="10"/>
    <col min="15" max="17" width="11.44140625" style="241"/>
    <col min="18" max="38" width="11.44140625" style="10"/>
    <col min="39" max="39" width="13.33203125" style="10" customWidth="1"/>
    <col min="40" max="16384" width="11.44140625" style="10"/>
  </cols>
  <sheetData>
    <row r="1" spans="1:17" x14ac:dyDescent="0.3">
      <c r="A1" s="7" t="str">
        <f>IF('2-nature_aide'!$A$10='2-nature_aide'!$F$131,"MOYENS DE PROTECTION - Renseignements sur les espèces protégées induisant des dégâts","")</f>
        <v/>
      </c>
      <c r="B1" s="36"/>
      <c r="C1" s="36"/>
      <c r="D1" s="36"/>
      <c r="E1" s="36"/>
      <c r="F1" s="36"/>
      <c r="G1" s="79"/>
      <c r="H1" s="36"/>
      <c r="I1" s="36"/>
      <c r="J1" s="36"/>
      <c r="K1" s="36"/>
      <c r="L1" s="36"/>
      <c r="M1" s="37"/>
      <c r="O1" s="99" t="s">
        <v>944</v>
      </c>
      <c r="P1" s="99"/>
      <c r="Q1" s="99"/>
    </row>
    <row r="2" spans="1:17" ht="3" customHeight="1" x14ac:dyDescent="0.3">
      <c r="A2" s="14"/>
      <c r="B2" s="12"/>
      <c r="C2" s="12"/>
      <c r="D2" s="12"/>
      <c r="E2" s="12"/>
      <c r="F2" s="12"/>
      <c r="G2" s="41"/>
      <c r="H2" s="12"/>
      <c r="I2" s="12"/>
      <c r="J2" s="12"/>
      <c r="K2" s="12"/>
      <c r="L2" s="12"/>
      <c r="M2" s="38"/>
      <c r="O2" s="99"/>
      <c r="P2" s="99"/>
      <c r="Q2" s="99"/>
    </row>
    <row r="3" spans="1:17" x14ac:dyDescent="0.3">
      <c r="A3" s="40" t="str">
        <f>IF($A$1="","L'aide sollicitée ne requiert pas de fournir les données de cette rubrique.","")</f>
        <v>L'aide sollicitée ne requiert pas de fournir les données de cette rubrique.</v>
      </c>
      <c r="B3" s="12"/>
      <c r="C3" s="12"/>
      <c r="D3" s="12"/>
      <c r="E3" s="12"/>
      <c r="F3" s="12"/>
      <c r="G3" s="41"/>
      <c r="H3" s="12"/>
      <c r="I3" s="12"/>
      <c r="J3" s="12"/>
      <c r="K3" s="12"/>
      <c r="L3" s="12"/>
      <c r="M3" s="38"/>
      <c r="O3" s="99"/>
      <c r="P3" s="99"/>
      <c r="Q3" s="99"/>
    </row>
    <row r="4" spans="1:17" ht="3" customHeight="1" thickBot="1" x14ac:dyDescent="0.35">
      <c r="A4" s="14"/>
      <c r="B4" s="12"/>
      <c r="C4" s="12"/>
      <c r="D4" s="12"/>
      <c r="E4" s="12"/>
      <c r="F4" s="12"/>
      <c r="G4" s="41"/>
      <c r="H4" s="12"/>
      <c r="I4" s="12"/>
      <c r="J4" s="12"/>
      <c r="K4" s="12"/>
      <c r="L4" s="12"/>
      <c r="M4" s="38"/>
      <c r="O4" s="99"/>
      <c r="P4" s="99"/>
      <c r="Q4" s="99"/>
    </row>
    <row r="5" spans="1:17" x14ac:dyDescent="0.3">
      <c r="A5" s="14"/>
      <c r="B5" s="12"/>
      <c r="C5" s="12"/>
      <c r="D5" s="12"/>
      <c r="E5" s="12"/>
      <c r="F5" s="12"/>
      <c r="G5" s="41"/>
      <c r="H5" s="87" t="s">
        <v>939</v>
      </c>
      <c r="I5" s="87" t="s">
        <v>940</v>
      </c>
      <c r="J5" s="87" t="s">
        <v>941</v>
      </c>
      <c r="K5" s="87" t="s">
        <v>942</v>
      </c>
      <c r="L5" s="87" t="s">
        <v>943</v>
      </c>
      <c r="M5" s="38"/>
      <c r="N5" s="46"/>
      <c r="O5" s="99"/>
      <c r="P5" s="99"/>
      <c r="Q5" s="99"/>
    </row>
    <row r="6" spans="1:17" x14ac:dyDescent="0.3">
      <c r="A6" s="14" t="s">
        <v>927</v>
      </c>
      <c r="B6" s="12"/>
      <c r="C6" s="12"/>
      <c r="D6" s="12"/>
      <c r="E6" s="12"/>
      <c r="F6" s="12"/>
      <c r="G6" s="80" t="s">
        <v>758</v>
      </c>
      <c r="H6" s="88"/>
      <c r="I6" s="88"/>
      <c r="J6" s="88"/>
      <c r="K6" s="88"/>
      <c r="L6" s="88"/>
      <c r="M6" s="38"/>
      <c r="O6" s="99"/>
      <c r="P6" s="99"/>
      <c r="Q6" s="99"/>
    </row>
    <row r="7" spans="1:17" x14ac:dyDescent="0.3">
      <c r="A7" s="14" t="s">
        <v>928</v>
      </c>
      <c r="B7" s="12"/>
      <c r="C7" s="12"/>
      <c r="D7" s="12"/>
      <c r="E7" s="12"/>
      <c r="F7" s="12"/>
      <c r="G7" s="80" t="s">
        <v>758</v>
      </c>
      <c r="H7" s="88"/>
      <c r="I7" s="88"/>
      <c r="J7" s="88"/>
      <c r="K7" s="88"/>
      <c r="L7" s="88"/>
      <c r="M7" s="38"/>
      <c r="O7" s="99"/>
      <c r="P7" s="99"/>
      <c r="Q7" s="99"/>
    </row>
    <row r="8" spans="1:17" x14ac:dyDescent="0.3">
      <c r="A8" s="14" t="s">
        <v>930</v>
      </c>
      <c r="B8" s="12"/>
      <c r="C8" s="12"/>
      <c r="D8" s="12"/>
      <c r="E8" s="12"/>
      <c r="F8" s="12"/>
      <c r="G8" s="80" t="s">
        <v>758</v>
      </c>
      <c r="H8" s="88"/>
      <c r="I8" s="88"/>
      <c r="J8" s="88"/>
      <c r="K8" s="88"/>
      <c r="L8" s="88"/>
      <c r="M8" s="38"/>
      <c r="O8" s="99"/>
      <c r="P8" s="99"/>
      <c r="Q8" s="99"/>
    </row>
    <row r="9" spans="1:17" x14ac:dyDescent="0.3">
      <c r="A9" s="14" t="s">
        <v>931</v>
      </c>
      <c r="B9" s="12"/>
      <c r="C9" s="12"/>
      <c r="D9" s="12"/>
      <c r="E9" s="12"/>
      <c r="F9" s="12"/>
      <c r="G9" s="80" t="s">
        <v>758</v>
      </c>
      <c r="H9" s="88"/>
      <c r="I9" s="88"/>
      <c r="J9" s="88"/>
      <c r="K9" s="88"/>
      <c r="L9" s="88"/>
      <c r="M9" s="38"/>
      <c r="O9" s="99"/>
      <c r="P9" s="99"/>
      <c r="Q9" s="99"/>
    </row>
    <row r="10" spans="1:17" x14ac:dyDescent="0.3">
      <c r="A10" s="14" t="s">
        <v>932</v>
      </c>
      <c r="B10" s="12"/>
      <c r="C10" s="12"/>
      <c r="D10" s="12"/>
      <c r="E10" s="12"/>
      <c r="F10" s="12"/>
      <c r="G10" s="80" t="s">
        <v>933</v>
      </c>
      <c r="H10" s="88"/>
      <c r="I10" s="88"/>
      <c r="J10" s="88"/>
      <c r="K10" s="88"/>
      <c r="L10" s="88"/>
      <c r="M10" s="38"/>
      <c r="O10" s="99"/>
      <c r="P10" s="99"/>
      <c r="Q10" s="99"/>
    </row>
    <row r="11" spans="1:17" x14ac:dyDescent="0.3">
      <c r="A11" s="14" t="s">
        <v>935</v>
      </c>
      <c r="B11" s="12"/>
      <c r="C11" s="12"/>
      <c r="D11" s="12"/>
      <c r="E11" s="12"/>
      <c r="F11" s="12"/>
      <c r="G11" s="80" t="s">
        <v>936</v>
      </c>
      <c r="H11" s="88"/>
      <c r="I11" s="88"/>
      <c r="J11" s="88"/>
      <c r="K11" s="88"/>
      <c r="L11" s="88"/>
      <c r="M11" s="38"/>
      <c r="O11" s="99"/>
      <c r="P11" s="99"/>
      <c r="Q11" s="99"/>
    </row>
    <row r="12" spans="1:17" x14ac:dyDescent="0.3">
      <c r="A12" s="14" t="s">
        <v>937</v>
      </c>
      <c r="B12" s="12"/>
      <c r="C12" s="12"/>
      <c r="D12" s="12"/>
      <c r="E12" s="12"/>
      <c r="F12" s="12"/>
      <c r="G12" s="80" t="s">
        <v>813</v>
      </c>
      <c r="H12" s="88"/>
      <c r="I12" s="88"/>
      <c r="J12" s="88"/>
      <c r="K12" s="88"/>
      <c r="L12" s="88"/>
      <c r="M12" s="38"/>
      <c r="O12" s="99"/>
      <c r="P12" s="99"/>
      <c r="Q12" s="99"/>
    </row>
    <row r="13" spans="1:17" x14ac:dyDescent="0.3">
      <c r="A13" s="14" t="s">
        <v>929</v>
      </c>
      <c r="B13" s="12"/>
      <c r="C13" s="12"/>
      <c r="D13" s="12"/>
      <c r="E13" s="12"/>
      <c r="F13" s="12"/>
      <c r="G13" s="80" t="s">
        <v>938</v>
      </c>
      <c r="H13" s="88"/>
      <c r="I13" s="88"/>
      <c r="J13" s="88"/>
      <c r="K13" s="88"/>
      <c r="L13" s="88"/>
      <c r="M13" s="38"/>
      <c r="O13" s="99"/>
      <c r="P13" s="99"/>
      <c r="Q13" s="99"/>
    </row>
    <row r="14" spans="1:17" ht="15" thickBot="1" x14ac:dyDescent="0.35">
      <c r="A14" s="14" t="s">
        <v>934</v>
      </c>
      <c r="B14" s="12"/>
      <c r="C14" s="12"/>
      <c r="D14" s="12"/>
      <c r="E14" s="12"/>
      <c r="F14" s="12"/>
      <c r="G14" s="80" t="s">
        <v>758</v>
      </c>
      <c r="H14" s="89"/>
      <c r="I14" s="89"/>
      <c r="J14" s="89"/>
      <c r="K14" s="89"/>
      <c r="L14" s="89"/>
      <c r="M14" s="38"/>
      <c r="O14" s="99"/>
      <c r="P14" s="99"/>
      <c r="Q14" s="99"/>
    </row>
    <row r="15" spans="1:17" ht="18" customHeight="1" x14ac:dyDescent="0.3">
      <c r="A15" s="84" t="s">
        <v>981</v>
      </c>
      <c r="B15" s="85"/>
      <c r="C15" s="85"/>
      <c r="D15" s="85"/>
      <c r="E15" s="85"/>
      <c r="F15" s="119"/>
      <c r="G15" s="41"/>
      <c r="H15" s="12"/>
      <c r="I15" s="12"/>
      <c r="J15" s="12"/>
      <c r="K15" s="12"/>
      <c r="L15" s="12"/>
      <c r="M15" s="38"/>
      <c r="O15" s="99"/>
      <c r="P15" s="99"/>
      <c r="Q15" s="99"/>
    </row>
    <row r="16" spans="1:17" x14ac:dyDescent="0.3">
      <c r="A16" s="30" t="s">
        <v>946</v>
      </c>
      <c r="B16" s="16"/>
      <c r="C16" s="16"/>
      <c r="D16" s="16"/>
      <c r="E16" s="16"/>
      <c r="F16" s="16"/>
      <c r="G16" s="81"/>
      <c r="H16" s="16"/>
      <c r="I16" s="16"/>
      <c r="J16" s="16"/>
      <c r="K16" s="16"/>
      <c r="L16" s="82"/>
      <c r="M16" s="38"/>
      <c r="O16" s="99"/>
      <c r="P16" s="99"/>
      <c r="Q16" s="99"/>
    </row>
    <row r="17" spans="1:17" x14ac:dyDescent="0.3">
      <c r="A17" s="457"/>
      <c r="B17" s="458"/>
      <c r="C17" s="458"/>
      <c r="D17" s="458"/>
      <c r="E17" s="458"/>
      <c r="F17" s="458"/>
      <c r="G17" s="458"/>
      <c r="H17" s="458"/>
      <c r="I17" s="458"/>
      <c r="J17" s="458"/>
      <c r="K17" s="458"/>
      <c r="L17" s="459"/>
      <c r="M17" s="38"/>
      <c r="O17" s="99"/>
      <c r="P17" s="99"/>
      <c r="Q17" s="99"/>
    </row>
    <row r="18" spans="1:17" x14ac:dyDescent="0.3">
      <c r="A18" s="460"/>
      <c r="B18" s="461"/>
      <c r="C18" s="461"/>
      <c r="D18" s="461"/>
      <c r="E18" s="461"/>
      <c r="F18" s="461"/>
      <c r="G18" s="461"/>
      <c r="H18" s="461"/>
      <c r="I18" s="461"/>
      <c r="J18" s="461"/>
      <c r="K18" s="461"/>
      <c r="L18" s="462"/>
      <c r="M18" s="38"/>
      <c r="O18" s="99"/>
      <c r="P18" s="99"/>
      <c r="Q18" s="99"/>
    </row>
    <row r="19" spans="1:17" ht="6" customHeight="1" x14ac:dyDescent="0.3">
      <c r="A19" s="14"/>
      <c r="B19" s="12"/>
      <c r="C19" s="12"/>
      <c r="D19" s="12"/>
      <c r="E19" s="12"/>
      <c r="F19" s="12"/>
      <c r="G19" s="41"/>
      <c r="H19" s="12"/>
      <c r="I19" s="12"/>
      <c r="J19" s="12"/>
      <c r="K19" s="12"/>
      <c r="L19" s="12"/>
      <c r="M19" s="38"/>
      <c r="O19" s="99"/>
      <c r="P19" s="99"/>
      <c r="Q19" s="99"/>
    </row>
    <row r="20" spans="1:17" ht="33.75" customHeight="1" x14ac:dyDescent="0.3">
      <c r="A20" s="466" t="s">
        <v>947</v>
      </c>
      <c r="B20" s="467"/>
      <c r="C20" s="467"/>
      <c r="D20" s="467"/>
      <c r="E20" s="467"/>
      <c r="F20" s="467"/>
      <c r="G20" s="467"/>
      <c r="H20" s="467"/>
      <c r="I20" s="467"/>
      <c r="J20" s="467"/>
      <c r="K20" s="467"/>
      <c r="L20" s="468"/>
      <c r="M20" s="38"/>
      <c r="O20" s="99"/>
      <c r="P20" s="99"/>
      <c r="Q20" s="99"/>
    </row>
    <row r="21" spans="1:17" x14ac:dyDescent="0.3">
      <c r="A21" s="457"/>
      <c r="B21" s="458"/>
      <c r="C21" s="458"/>
      <c r="D21" s="458"/>
      <c r="E21" s="458"/>
      <c r="F21" s="458"/>
      <c r="G21" s="458"/>
      <c r="H21" s="458"/>
      <c r="I21" s="458"/>
      <c r="J21" s="458"/>
      <c r="K21" s="458"/>
      <c r="L21" s="459"/>
      <c r="M21" s="38"/>
      <c r="O21" s="99"/>
      <c r="P21" s="99"/>
      <c r="Q21" s="99"/>
    </row>
    <row r="22" spans="1:17" x14ac:dyDescent="0.3">
      <c r="A22" s="460"/>
      <c r="B22" s="461"/>
      <c r="C22" s="461"/>
      <c r="D22" s="461"/>
      <c r="E22" s="461"/>
      <c r="F22" s="461"/>
      <c r="G22" s="461"/>
      <c r="H22" s="461"/>
      <c r="I22" s="461"/>
      <c r="J22" s="461"/>
      <c r="K22" s="461"/>
      <c r="L22" s="462"/>
      <c r="M22" s="38"/>
      <c r="O22" s="99"/>
      <c r="P22" s="99"/>
      <c r="Q22" s="99"/>
    </row>
    <row r="23" spans="1:17" ht="42.6" customHeight="1" x14ac:dyDescent="0.3">
      <c r="A23" s="469" t="s">
        <v>1316</v>
      </c>
      <c r="B23" s="470"/>
      <c r="C23" s="470"/>
      <c r="D23" s="470"/>
      <c r="E23" s="470"/>
      <c r="F23" s="470"/>
      <c r="G23" s="470"/>
      <c r="H23" s="470"/>
      <c r="I23" s="470"/>
      <c r="J23" s="470"/>
      <c r="K23" s="470"/>
      <c r="L23" s="471"/>
      <c r="M23" s="38"/>
      <c r="O23" s="99"/>
      <c r="P23" s="99"/>
      <c r="Q23" s="99"/>
    </row>
    <row r="24" spans="1:17" x14ac:dyDescent="0.3">
      <c r="A24" s="457"/>
      <c r="B24" s="458"/>
      <c r="C24" s="458"/>
      <c r="D24" s="458"/>
      <c r="E24" s="458"/>
      <c r="F24" s="458"/>
      <c r="G24" s="458"/>
      <c r="H24" s="458"/>
      <c r="I24" s="458"/>
      <c r="J24" s="458"/>
      <c r="K24" s="458"/>
      <c r="L24" s="459"/>
      <c r="M24" s="38"/>
      <c r="O24" s="99"/>
      <c r="P24" s="99"/>
      <c r="Q24" s="99"/>
    </row>
    <row r="25" spans="1:17" ht="42" customHeight="1" x14ac:dyDescent="0.3">
      <c r="A25" s="460"/>
      <c r="B25" s="461"/>
      <c r="C25" s="461"/>
      <c r="D25" s="461"/>
      <c r="E25" s="461"/>
      <c r="F25" s="461"/>
      <c r="G25" s="461"/>
      <c r="H25" s="461"/>
      <c r="I25" s="461"/>
      <c r="J25" s="461"/>
      <c r="K25" s="461"/>
      <c r="L25" s="462"/>
      <c r="M25" s="38"/>
      <c r="O25" s="99"/>
      <c r="P25" s="99"/>
      <c r="Q25" s="99"/>
    </row>
    <row r="26" spans="1:17" ht="3.75" customHeight="1" thickBot="1" x14ac:dyDescent="0.35">
      <c r="A26" s="22"/>
      <c r="B26" s="23"/>
      <c r="C26" s="23"/>
      <c r="D26" s="23"/>
      <c r="E26" s="23"/>
      <c r="F26" s="23"/>
      <c r="G26" s="83"/>
      <c r="H26" s="23"/>
      <c r="I26" s="23"/>
      <c r="J26" s="23"/>
      <c r="K26" s="23"/>
      <c r="L26" s="23"/>
      <c r="M26" s="39"/>
      <c r="O26" s="99"/>
      <c r="P26" s="99"/>
      <c r="Q26" s="99"/>
    </row>
    <row r="27" spans="1:17" ht="10.5" customHeight="1" thickBot="1" x14ac:dyDescent="0.35">
      <c r="O27" s="99"/>
      <c r="P27" s="99"/>
      <c r="Q27" s="99"/>
    </row>
    <row r="28" spans="1:17" x14ac:dyDescent="0.3">
      <c r="A28" s="7" t="str">
        <f>IF('2-nature_aide'!$A$8='2-nature_aide'!$F$131,"CONVERSION à LA PRODUCTION AQUACOLE BIOLOGIQUE - Renseignements complémentaires","")</f>
        <v/>
      </c>
      <c r="B28" s="36"/>
      <c r="C28" s="36"/>
      <c r="D28" s="36"/>
      <c r="E28" s="36"/>
      <c r="F28" s="36"/>
      <c r="G28" s="79"/>
      <c r="H28" s="36"/>
      <c r="I28" s="36"/>
      <c r="J28" s="36"/>
      <c r="K28" s="36"/>
      <c r="L28" s="36"/>
      <c r="M28" s="36"/>
      <c r="O28" s="99" t="s">
        <v>945</v>
      </c>
      <c r="P28" s="99"/>
      <c r="Q28" s="99"/>
    </row>
    <row r="29" spans="1:17" ht="1.8" customHeight="1" x14ac:dyDescent="0.3">
      <c r="A29" s="14"/>
      <c r="B29" s="12"/>
      <c r="C29" s="12"/>
      <c r="D29" s="12"/>
      <c r="E29" s="12"/>
      <c r="F29" s="12"/>
      <c r="G29" s="41"/>
      <c r="H29" s="12"/>
      <c r="I29" s="12"/>
      <c r="J29" s="12"/>
      <c r="K29" s="12"/>
      <c r="L29" s="12"/>
      <c r="M29" s="38"/>
      <c r="O29" s="99"/>
      <c r="P29" s="99"/>
      <c r="Q29" s="99"/>
    </row>
    <row r="30" spans="1:17" x14ac:dyDescent="0.3">
      <c r="A30" s="40" t="str">
        <f>IF($A$28="","L'aide sollicitée ne requiert pas de fournir les données de cette rubrique.","")</f>
        <v>L'aide sollicitée ne requiert pas de fournir les données de cette rubrique.</v>
      </c>
      <c r="B30" s="12"/>
      <c r="C30" s="12"/>
      <c r="D30" s="12"/>
      <c r="E30" s="12"/>
      <c r="F30" s="12"/>
      <c r="G30" s="41"/>
      <c r="H30" s="12"/>
      <c r="I30" s="12"/>
      <c r="J30" s="12"/>
      <c r="K30" s="12"/>
      <c r="L30" s="12"/>
      <c r="M30" s="38"/>
      <c r="O30" s="99"/>
      <c r="P30" s="99"/>
      <c r="Q30" s="99"/>
    </row>
    <row r="31" spans="1:17" ht="1.2" customHeight="1" thickBot="1" x14ac:dyDescent="0.35">
      <c r="A31" s="14"/>
      <c r="B31" s="12"/>
      <c r="C31" s="12"/>
      <c r="D31" s="12"/>
      <c r="E31" s="12"/>
      <c r="F31" s="12"/>
      <c r="G31" s="41"/>
      <c r="H31" s="12"/>
      <c r="I31" s="12"/>
      <c r="J31" s="12"/>
      <c r="K31" s="12"/>
      <c r="L31" s="12"/>
      <c r="M31" s="38"/>
      <c r="O31" s="99"/>
      <c r="P31" s="99"/>
      <c r="Q31" s="99"/>
    </row>
    <row r="32" spans="1:17" ht="15" customHeight="1" x14ac:dyDescent="0.3">
      <c r="A32" s="14" t="s">
        <v>1038</v>
      </c>
      <c r="B32" s="12"/>
      <c r="C32" s="12"/>
      <c r="D32" s="12"/>
      <c r="E32" s="12"/>
      <c r="F32" s="12"/>
      <c r="G32" s="256"/>
      <c r="H32" s="12"/>
      <c r="I32" s="86" t="s">
        <v>939</v>
      </c>
      <c r="J32" s="86" t="s">
        <v>940</v>
      </c>
      <c r="K32" s="86" t="s">
        <v>941</v>
      </c>
      <c r="L32" s="86" t="s">
        <v>942</v>
      </c>
      <c r="M32" s="38"/>
      <c r="O32" s="99"/>
      <c r="P32" s="99"/>
      <c r="Q32" s="99"/>
    </row>
    <row r="33" spans="1:17" x14ac:dyDescent="0.3">
      <c r="A33" s="14" t="s">
        <v>1032</v>
      </c>
      <c r="B33" s="12"/>
      <c r="C33" s="12"/>
      <c r="D33" s="12"/>
      <c r="E33" s="12"/>
      <c r="F33" s="12"/>
      <c r="G33" s="41"/>
      <c r="H33" s="80" t="s">
        <v>758</v>
      </c>
      <c r="I33" s="88"/>
      <c r="J33" s="88"/>
      <c r="K33" s="88"/>
      <c r="L33" s="88"/>
      <c r="M33" s="38"/>
      <c r="O33" s="99"/>
      <c r="P33" s="99"/>
      <c r="Q33" s="99"/>
    </row>
    <row r="34" spans="1:17" x14ac:dyDescent="0.3">
      <c r="A34" s="14" t="s">
        <v>1022</v>
      </c>
      <c r="B34" s="12"/>
      <c r="C34" s="12"/>
      <c r="D34" s="12"/>
      <c r="E34" s="12"/>
      <c r="F34" s="12"/>
      <c r="G34" s="41"/>
      <c r="H34" s="80" t="s">
        <v>758</v>
      </c>
      <c r="I34" s="88"/>
      <c r="J34" s="88"/>
      <c r="K34" s="88"/>
      <c r="L34" s="88"/>
      <c r="M34" s="38"/>
      <c r="O34" s="99"/>
      <c r="P34" s="99"/>
      <c r="Q34" s="99"/>
    </row>
    <row r="35" spans="1:17" x14ac:dyDescent="0.3">
      <c r="A35" s="14" t="s">
        <v>1023</v>
      </c>
      <c r="B35" s="12"/>
      <c r="C35" s="12"/>
      <c r="D35" s="12"/>
      <c r="E35" s="12"/>
      <c r="F35" s="12"/>
      <c r="G35" s="41"/>
      <c r="H35" s="80" t="s">
        <v>812</v>
      </c>
      <c r="I35" s="88"/>
      <c r="J35" s="88"/>
      <c r="K35" s="88"/>
      <c r="L35" s="88"/>
      <c r="M35" s="38"/>
      <c r="O35" s="99"/>
      <c r="P35" s="99"/>
      <c r="Q35" s="99"/>
    </row>
    <row r="36" spans="1:17" x14ac:dyDescent="0.3">
      <c r="A36" s="45" t="s">
        <v>1024</v>
      </c>
      <c r="B36" s="12"/>
      <c r="C36" s="12"/>
      <c r="D36" s="12"/>
      <c r="E36" s="12"/>
      <c r="F36" s="12"/>
      <c r="G36" s="41"/>
      <c r="H36" s="80" t="s">
        <v>758</v>
      </c>
      <c r="I36" s="88"/>
      <c r="J36" s="88"/>
      <c r="K36" s="88"/>
      <c r="L36" s="88"/>
      <c r="M36" s="38"/>
      <c r="O36" s="99"/>
      <c r="P36" s="99"/>
      <c r="Q36" s="99"/>
    </row>
    <row r="37" spans="1:17" x14ac:dyDescent="0.3">
      <c r="A37" s="45" t="s">
        <v>1045</v>
      </c>
      <c r="B37" s="12"/>
      <c r="C37" s="12"/>
      <c r="D37" s="12"/>
      <c r="E37" s="12"/>
      <c r="F37" s="12"/>
      <c r="G37" s="41"/>
      <c r="H37" s="80" t="s">
        <v>758</v>
      </c>
      <c r="I37" s="88"/>
      <c r="J37" s="88"/>
      <c r="K37" s="88"/>
      <c r="L37" s="88"/>
      <c r="M37" s="38"/>
      <c r="O37" s="99"/>
      <c r="P37" s="99"/>
      <c r="Q37" s="99"/>
    </row>
    <row r="38" spans="1:17" x14ac:dyDescent="0.3">
      <c r="A38" s="45" t="s">
        <v>1025</v>
      </c>
      <c r="B38" s="12"/>
      <c r="C38" s="12"/>
      <c r="D38" s="12"/>
      <c r="E38" s="12"/>
      <c r="F38" s="12"/>
      <c r="G38" s="41"/>
      <c r="H38" s="80" t="s">
        <v>774</v>
      </c>
      <c r="I38" s="88"/>
      <c r="J38" s="88"/>
      <c r="K38" s="88"/>
      <c r="L38" s="88"/>
      <c r="M38" s="38"/>
      <c r="O38" s="99"/>
      <c r="P38" s="99"/>
      <c r="Q38" s="99"/>
    </row>
    <row r="39" spans="1:17" ht="15" thickBot="1" x14ac:dyDescent="0.35">
      <c r="A39" s="45" t="s">
        <v>1026</v>
      </c>
      <c r="B39" s="12"/>
      <c r="C39" s="12"/>
      <c r="D39" s="12"/>
      <c r="E39" s="12"/>
      <c r="F39" s="12"/>
      <c r="G39" s="41"/>
      <c r="H39" s="80" t="s">
        <v>758</v>
      </c>
      <c r="I39" s="89"/>
      <c r="J39" s="89"/>
      <c r="K39" s="89"/>
      <c r="L39" s="89"/>
      <c r="M39" s="38"/>
      <c r="O39" s="99"/>
      <c r="P39" s="99"/>
      <c r="Q39" s="99"/>
    </row>
    <row r="40" spans="1:17" ht="8.25" customHeight="1" x14ac:dyDescent="0.3">
      <c r="A40" s="14"/>
      <c r="B40" s="12"/>
      <c r="C40" s="12"/>
      <c r="D40" s="12"/>
      <c r="E40" s="12"/>
      <c r="F40" s="12"/>
      <c r="G40" s="41"/>
      <c r="H40" s="12"/>
      <c r="I40" s="12"/>
      <c r="J40" s="12"/>
      <c r="K40" s="12"/>
      <c r="L40" s="12"/>
      <c r="M40" s="38"/>
      <c r="O40" s="99"/>
      <c r="P40" s="99"/>
      <c r="Q40" s="99"/>
    </row>
    <row r="41" spans="1:17" ht="31.5" customHeight="1" x14ac:dyDescent="0.3">
      <c r="A41" s="466" t="s">
        <v>1027</v>
      </c>
      <c r="B41" s="467"/>
      <c r="C41" s="467"/>
      <c r="D41" s="467"/>
      <c r="E41" s="467"/>
      <c r="F41" s="467"/>
      <c r="G41" s="467"/>
      <c r="H41" s="467"/>
      <c r="I41" s="467"/>
      <c r="J41" s="467"/>
      <c r="K41" s="467"/>
      <c r="L41" s="468"/>
      <c r="M41" s="38"/>
      <c r="O41" s="99"/>
      <c r="P41" s="99"/>
      <c r="Q41" s="99"/>
    </row>
    <row r="42" spans="1:17" x14ac:dyDescent="0.3">
      <c r="A42" s="457"/>
      <c r="B42" s="458"/>
      <c r="C42" s="458"/>
      <c r="D42" s="458"/>
      <c r="E42" s="458"/>
      <c r="F42" s="458"/>
      <c r="G42" s="458"/>
      <c r="H42" s="458"/>
      <c r="I42" s="458"/>
      <c r="J42" s="458"/>
      <c r="K42" s="458"/>
      <c r="L42" s="459"/>
      <c r="M42" s="38"/>
      <c r="O42" s="99"/>
      <c r="P42" s="99"/>
      <c r="Q42" s="99"/>
    </row>
    <row r="43" spans="1:17" x14ac:dyDescent="0.3">
      <c r="A43" s="460"/>
      <c r="B43" s="461"/>
      <c r="C43" s="461"/>
      <c r="D43" s="461"/>
      <c r="E43" s="461"/>
      <c r="F43" s="461"/>
      <c r="G43" s="461"/>
      <c r="H43" s="461"/>
      <c r="I43" s="461"/>
      <c r="J43" s="461"/>
      <c r="K43" s="461"/>
      <c r="L43" s="462"/>
      <c r="M43" s="38"/>
      <c r="O43" s="99"/>
      <c r="P43" s="99"/>
      <c r="Q43" s="99"/>
    </row>
    <row r="44" spans="1:17" ht="31.5" customHeight="1" x14ac:dyDescent="0.3">
      <c r="A44" s="463" t="s">
        <v>1317</v>
      </c>
      <c r="B44" s="464"/>
      <c r="C44" s="464"/>
      <c r="D44" s="464"/>
      <c r="E44" s="464"/>
      <c r="F44" s="464"/>
      <c r="G44" s="464"/>
      <c r="H44" s="464"/>
      <c r="I44" s="464"/>
      <c r="J44" s="464"/>
      <c r="K44" s="464"/>
      <c r="L44" s="465"/>
      <c r="M44" s="38"/>
      <c r="O44" s="99"/>
      <c r="P44" s="99"/>
      <c r="Q44" s="99"/>
    </row>
    <row r="45" spans="1:17" x14ac:dyDescent="0.3">
      <c r="A45" s="457"/>
      <c r="B45" s="458"/>
      <c r="C45" s="458"/>
      <c r="D45" s="458"/>
      <c r="E45" s="458"/>
      <c r="F45" s="458"/>
      <c r="G45" s="458"/>
      <c r="H45" s="458"/>
      <c r="I45" s="458"/>
      <c r="J45" s="458"/>
      <c r="K45" s="458"/>
      <c r="L45" s="459"/>
      <c r="M45" s="38"/>
      <c r="O45" s="99"/>
      <c r="P45" s="99"/>
      <c r="Q45" s="99"/>
    </row>
    <row r="46" spans="1:17" x14ac:dyDescent="0.3">
      <c r="A46" s="457"/>
      <c r="B46" s="458"/>
      <c r="C46" s="458"/>
      <c r="D46" s="458"/>
      <c r="E46" s="458"/>
      <c r="F46" s="458"/>
      <c r="G46" s="458"/>
      <c r="H46" s="458"/>
      <c r="I46" s="458"/>
      <c r="J46" s="458"/>
      <c r="K46" s="458"/>
      <c r="L46" s="459"/>
      <c r="M46" s="38"/>
      <c r="O46" s="99"/>
      <c r="P46" s="99"/>
      <c r="Q46" s="99"/>
    </row>
    <row r="47" spans="1:17" x14ac:dyDescent="0.3">
      <c r="A47" s="460"/>
      <c r="B47" s="461"/>
      <c r="C47" s="461"/>
      <c r="D47" s="461"/>
      <c r="E47" s="461"/>
      <c r="F47" s="461"/>
      <c r="G47" s="461"/>
      <c r="H47" s="461"/>
      <c r="I47" s="461"/>
      <c r="J47" s="461"/>
      <c r="K47" s="461"/>
      <c r="L47" s="462"/>
      <c r="M47" s="38"/>
      <c r="O47" s="99"/>
      <c r="P47" s="99"/>
      <c r="Q47" s="99"/>
    </row>
    <row r="48" spans="1:17" x14ac:dyDescent="0.3">
      <c r="A48" s="14" t="s">
        <v>1029</v>
      </c>
      <c r="B48" s="12"/>
      <c r="C48" s="12"/>
      <c r="D48" s="12"/>
      <c r="E48" s="12"/>
      <c r="F48" s="12"/>
      <c r="G48" s="41"/>
      <c r="H48" s="12"/>
      <c r="I48" s="12"/>
      <c r="J48" s="80" t="s">
        <v>758</v>
      </c>
      <c r="K48" s="6"/>
      <c r="L48" s="12"/>
      <c r="M48" s="38"/>
      <c r="O48" s="99"/>
      <c r="P48" s="99"/>
      <c r="Q48" s="99"/>
    </row>
    <row r="49" spans="1:17" x14ac:dyDescent="0.3">
      <c r="A49" s="14" t="s">
        <v>1028</v>
      </c>
      <c r="B49" s="12"/>
      <c r="C49" s="12"/>
      <c r="D49" s="12"/>
      <c r="E49" s="12"/>
      <c r="F49" s="12"/>
      <c r="G49" s="41"/>
      <c r="H49" s="12"/>
      <c r="I49" s="12"/>
      <c r="J49" s="80" t="s">
        <v>1030</v>
      </c>
      <c r="K49" s="2"/>
      <c r="L49" s="12"/>
      <c r="M49" s="38"/>
      <c r="O49" s="99"/>
      <c r="P49" s="99"/>
      <c r="Q49" s="99"/>
    </row>
    <row r="50" spans="1:17" ht="4.5" customHeight="1" thickBot="1" x14ac:dyDescent="0.35">
      <c r="A50" s="22"/>
      <c r="B50" s="23"/>
      <c r="C50" s="23"/>
      <c r="D50" s="23"/>
      <c r="E50" s="23"/>
      <c r="F50" s="23"/>
      <c r="G50" s="83"/>
      <c r="H50" s="23"/>
      <c r="I50" s="23"/>
      <c r="J50" s="23"/>
      <c r="K50" s="23"/>
      <c r="L50" s="23"/>
      <c r="M50" s="39"/>
    </row>
    <row r="51" spans="1:17" ht="5.25" customHeight="1" x14ac:dyDescent="0.3"/>
    <row r="52" spans="1:17" x14ac:dyDescent="0.3">
      <c r="A52" s="1" t="str">
        <f ca="1">CONCATENATE("ENTR. &lt;&lt; ",'1-signature'!$F$33," &gt;&gt; - ",'2-nature_aide'!$A$108," - soumis ",TODAY()," - Informations sur moyens de protection et/ou sur la conversion")</f>
        <v>ENTR. &lt;&lt;  &gt;&gt; - Aide sollicitée pour  - soumis 44225 - Informations sur moyens de protection et/ou sur la conversion</v>
      </c>
    </row>
    <row r="59" spans="1:17" x14ac:dyDescent="0.3">
      <c r="A59" s="99"/>
      <c r="B59" s="99" t="s">
        <v>6</v>
      </c>
      <c r="C59" s="99"/>
      <c r="D59" s="99"/>
      <c r="E59" s="99"/>
      <c r="F59" s="99" t="s">
        <v>4</v>
      </c>
      <c r="G59" s="99" t="s">
        <v>5</v>
      </c>
      <c r="H59" s="99" t="s">
        <v>205</v>
      </c>
      <c r="I59" s="99"/>
      <c r="J59" s="99"/>
      <c r="K59" s="99"/>
      <c r="L59" s="99"/>
      <c r="M59" s="99"/>
      <c r="N59" s="99"/>
      <c r="O59" s="99"/>
      <c r="P59" s="99"/>
      <c r="Q59" s="99"/>
    </row>
    <row r="60" spans="1:17" x14ac:dyDescent="0.3">
      <c r="A60" s="99"/>
      <c r="B60" s="99"/>
      <c r="C60" s="99"/>
      <c r="D60" s="99"/>
      <c r="E60" s="99"/>
      <c r="F60" s="99"/>
      <c r="G60" s="99"/>
      <c r="H60" s="99"/>
      <c r="I60" s="99"/>
      <c r="J60" s="99"/>
      <c r="K60" s="99"/>
      <c r="L60" s="99"/>
      <c r="M60" s="99"/>
      <c r="N60" s="99"/>
      <c r="O60" s="99"/>
      <c r="P60" s="99"/>
      <c r="Q60" s="99"/>
    </row>
    <row r="61" spans="1:17" x14ac:dyDescent="0.3">
      <c r="A61" s="99"/>
      <c r="B61" s="99" t="s">
        <v>948</v>
      </c>
      <c r="C61" s="99"/>
      <c r="D61" s="99"/>
      <c r="E61" s="99"/>
      <c r="F61" s="99" t="s">
        <v>949</v>
      </c>
      <c r="G61" s="99" t="s">
        <v>950</v>
      </c>
      <c r="H61" s="99"/>
      <c r="I61" s="99"/>
      <c r="J61" s="99"/>
      <c r="K61" s="99"/>
      <c r="L61" s="99"/>
      <c r="M61" s="99"/>
      <c r="N61" s="99"/>
      <c r="O61" s="99"/>
      <c r="P61" s="99"/>
      <c r="Q61" s="99"/>
    </row>
    <row r="62" spans="1:17" x14ac:dyDescent="0.3">
      <c r="A62" s="99"/>
      <c r="B62" s="99"/>
      <c r="C62" s="99"/>
      <c r="D62" s="99"/>
      <c r="E62" s="99"/>
      <c r="F62" s="99" t="s">
        <v>951</v>
      </c>
      <c r="G62" s="99" t="s">
        <v>1101</v>
      </c>
      <c r="H62" s="99"/>
      <c r="I62" s="99"/>
      <c r="J62" s="99"/>
      <c r="K62" s="99"/>
      <c r="L62" s="99"/>
      <c r="M62" s="99"/>
      <c r="N62" s="99"/>
      <c r="O62" s="99"/>
      <c r="P62" s="99"/>
      <c r="Q62" s="99"/>
    </row>
    <row r="63" spans="1:17" x14ac:dyDescent="0.3">
      <c r="A63" s="99"/>
      <c r="B63" s="99"/>
      <c r="C63" s="99"/>
      <c r="D63" s="99"/>
      <c r="E63" s="99"/>
      <c r="F63" s="99" t="s">
        <v>952</v>
      </c>
      <c r="G63" s="99" t="s">
        <v>1046</v>
      </c>
      <c r="H63" s="99"/>
      <c r="I63" s="99"/>
      <c r="J63" s="102" t="s">
        <v>953</v>
      </c>
      <c r="K63" s="99"/>
      <c r="L63" s="99"/>
      <c r="M63" s="99"/>
      <c r="N63" s="99"/>
      <c r="O63" s="99"/>
      <c r="P63" s="99"/>
      <c r="Q63" s="99"/>
    </row>
    <row r="64" spans="1:17" x14ac:dyDescent="0.3">
      <c r="A64" s="99"/>
      <c r="B64" s="99"/>
      <c r="C64" s="99"/>
      <c r="D64" s="99"/>
      <c r="E64" s="99"/>
      <c r="F64" s="99" t="s">
        <v>954</v>
      </c>
      <c r="G64" s="99" t="s">
        <v>1102</v>
      </c>
      <c r="H64" s="99"/>
      <c r="I64" s="99"/>
      <c r="J64" s="99"/>
      <c r="K64" s="99"/>
      <c r="L64" s="99"/>
      <c r="M64" s="99"/>
      <c r="N64" s="99"/>
      <c r="O64" s="99"/>
      <c r="P64" s="99"/>
      <c r="Q64" s="99"/>
    </row>
    <row r="65" spans="1:17" x14ac:dyDescent="0.3">
      <c r="A65" s="99"/>
      <c r="B65" s="99"/>
      <c r="C65" s="99"/>
      <c r="D65" s="99"/>
      <c r="E65" s="99"/>
      <c r="F65" s="99" t="s">
        <v>955</v>
      </c>
      <c r="G65" s="99" t="s">
        <v>956</v>
      </c>
      <c r="H65" s="99"/>
      <c r="I65" s="99"/>
      <c r="J65" s="99"/>
      <c r="K65" s="99"/>
      <c r="L65" s="99"/>
      <c r="M65" s="99"/>
      <c r="N65" s="99"/>
      <c r="O65" s="99"/>
      <c r="P65" s="99"/>
      <c r="Q65" s="99"/>
    </row>
    <row r="66" spans="1:17" x14ac:dyDescent="0.3">
      <c r="A66" s="99"/>
      <c r="B66" s="99"/>
      <c r="C66" s="99"/>
      <c r="D66" s="99"/>
      <c r="E66" s="99"/>
      <c r="F66" s="99" t="s">
        <v>957</v>
      </c>
      <c r="G66" s="99" t="s">
        <v>1103</v>
      </c>
      <c r="H66" s="99"/>
      <c r="I66" s="99"/>
      <c r="J66" s="99" t="s">
        <v>958</v>
      </c>
      <c r="K66" s="99"/>
      <c r="L66" s="99"/>
      <c r="M66" s="99"/>
      <c r="N66" s="99"/>
      <c r="O66" s="99"/>
      <c r="P66" s="99"/>
      <c r="Q66" s="99"/>
    </row>
    <row r="67" spans="1:17" x14ac:dyDescent="0.3">
      <c r="A67" s="99"/>
      <c r="B67" s="99"/>
      <c r="C67" s="99"/>
      <c r="D67" s="99"/>
      <c r="E67" s="99"/>
      <c r="F67" s="99" t="s">
        <v>959</v>
      </c>
      <c r="G67" s="99" t="s">
        <v>960</v>
      </c>
      <c r="H67" s="99"/>
      <c r="I67" s="99"/>
      <c r="J67" s="99"/>
      <c r="K67" s="99"/>
      <c r="L67" s="99"/>
      <c r="M67" s="99"/>
      <c r="N67" s="99"/>
      <c r="O67" s="99"/>
      <c r="P67" s="99"/>
      <c r="Q67" s="99"/>
    </row>
    <row r="68" spans="1:17" x14ac:dyDescent="0.3">
      <c r="A68" s="99"/>
      <c r="B68" s="99"/>
      <c r="C68" s="99"/>
      <c r="D68" s="99"/>
      <c r="E68" s="99"/>
      <c r="F68" s="99"/>
      <c r="G68" s="99"/>
      <c r="H68" s="99"/>
      <c r="I68" s="99"/>
      <c r="J68" s="99"/>
      <c r="K68" s="99"/>
      <c r="L68" s="99"/>
      <c r="M68" s="99"/>
      <c r="N68" s="99"/>
      <c r="O68" s="99"/>
      <c r="P68" s="99"/>
      <c r="Q68" s="99"/>
    </row>
    <row r="69" spans="1:17" x14ac:dyDescent="0.3">
      <c r="A69" s="99"/>
      <c r="B69" s="99" t="s">
        <v>961</v>
      </c>
      <c r="C69" s="99"/>
      <c r="D69" s="99"/>
      <c r="E69" s="99"/>
      <c r="F69" s="99" t="s">
        <v>962</v>
      </c>
      <c r="G69" s="99" t="s">
        <v>797</v>
      </c>
      <c r="H69" s="99"/>
      <c r="I69" s="99"/>
      <c r="J69" s="99"/>
      <c r="K69" s="99"/>
      <c r="L69" s="99"/>
      <c r="M69" s="99"/>
      <c r="N69" s="99"/>
      <c r="O69" s="99"/>
      <c r="P69" s="99"/>
      <c r="Q69" s="99"/>
    </row>
    <row r="70" spans="1:17" x14ac:dyDescent="0.3">
      <c r="A70" s="99"/>
      <c r="B70" s="99"/>
      <c r="C70" s="99"/>
      <c r="D70" s="99"/>
      <c r="E70" s="99"/>
      <c r="F70" s="99" t="s">
        <v>963</v>
      </c>
      <c r="G70" s="99" t="s">
        <v>881</v>
      </c>
      <c r="H70" s="99"/>
      <c r="I70" s="99"/>
      <c r="J70" s="99"/>
      <c r="K70" s="99"/>
      <c r="L70" s="99"/>
      <c r="M70" s="99"/>
      <c r="N70" s="99"/>
      <c r="O70" s="99"/>
      <c r="P70" s="99"/>
      <c r="Q70" s="99"/>
    </row>
    <row r="71" spans="1:17" x14ac:dyDescent="0.3">
      <c r="A71" s="99"/>
      <c r="B71" s="99"/>
      <c r="C71" s="99"/>
      <c r="D71" s="99"/>
      <c r="E71" s="99"/>
      <c r="F71" s="99"/>
      <c r="G71" s="99"/>
      <c r="H71" s="99"/>
      <c r="I71" s="99"/>
      <c r="J71" s="99"/>
      <c r="K71" s="99"/>
      <c r="L71" s="99"/>
      <c r="M71" s="99"/>
      <c r="N71" s="99"/>
      <c r="O71" s="99"/>
      <c r="P71" s="99"/>
      <c r="Q71" s="99"/>
    </row>
    <row r="72" spans="1:17" x14ac:dyDescent="0.3">
      <c r="A72" s="99"/>
      <c r="B72" s="99" t="s">
        <v>964</v>
      </c>
      <c r="C72" s="99"/>
      <c r="D72" s="99"/>
      <c r="E72" s="99"/>
      <c r="F72" s="99" t="s">
        <v>965</v>
      </c>
      <c r="G72" s="99" t="s">
        <v>797</v>
      </c>
      <c r="H72" s="99"/>
      <c r="I72" s="99"/>
      <c r="J72" s="99"/>
      <c r="K72" s="99"/>
      <c r="L72" s="99"/>
      <c r="M72" s="99"/>
      <c r="N72" s="99"/>
      <c r="O72" s="99"/>
      <c r="P72" s="99"/>
      <c r="Q72" s="99"/>
    </row>
    <row r="73" spans="1:17" x14ac:dyDescent="0.3">
      <c r="A73" s="99"/>
      <c r="B73" s="99"/>
      <c r="C73" s="99"/>
      <c r="D73" s="99"/>
      <c r="E73" s="99"/>
      <c r="F73" s="99" t="s">
        <v>966</v>
      </c>
      <c r="G73" s="99" t="s">
        <v>881</v>
      </c>
      <c r="H73" s="99"/>
      <c r="I73" s="99"/>
      <c r="J73" s="99"/>
      <c r="K73" s="99"/>
      <c r="L73" s="99"/>
      <c r="M73" s="99"/>
      <c r="N73" s="99"/>
      <c r="O73" s="99"/>
      <c r="P73" s="99"/>
      <c r="Q73" s="99"/>
    </row>
    <row r="74" spans="1:17" x14ac:dyDescent="0.3">
      <c r="A74" s="99"/>
      <c r="B74" s="99"/>
      <c r="C74" s="99"/>
      <c r="D74" s="99"/>
      <c r="E74" s="99"/>
      <c r="F74" s="99"/>
      <c r="G74" s="99"/>
      <c r="H74" s="99"/>
      <c r="I74" s="99"/>
      <c r="J74" s="99"/>
      <c r="K74" s="99"/>
      <c r="L74" s="99"/>
      <c r="M74" s="99"/>
      <c r="N74" s="99"/>
      <c r="O74" s="99"/>
      <c r="P74" s="99"/>
      <c r="Q74" s="99"/>
    </row>
    <row r="75" spans="1:17" x14ac:dyDescent="0.3">
      <c r="A75" s="99"/>
      <c r="B75" s="99" t="s">
        <v>967</v>
      </c>
      <c r="C75" s="99"/>
      <c r="D75" s="99"/>
      <c r="E75" s="99"/>
      <c r="F75" s="99" t="s">
        <v>968</v>
      </c>
      <c r="G75" s="99" t="s">
        <v>797</v>
      </c>
      <c r="H75" s="99"/>
      <c r="I75" s="99"/>
      <c r="J75" s="102" t="s">
        <v>969</v>
      </c>
      <c r="K75" s="99"/>
      <c r="L75" s="99"/>
      <c r="M75" s="99"/>
      <c r="N75" s="99"/>
      <c r="O75" s="99"/>
      <c r="P75" s="99"/>
      <c r="Q75" s="99"/>
    </row>
    <row r="76" spans="1:17" x14ac:dyDescent="0.3">
      <c r="A76" s="99"/>
      <c r="B76" s="99"/>
      <c r="C76" s="99"/>
      <c r="D76" s="99"/>
      <c r="E76" s="99"/>
      <c r="F76" s="99" t="s">
        <v>970</v>
      </c>
      <c r="G76" s="99" t="s">
        <v>881</v>
      </c>
      <c r="H76" s="99"/>
      <c r="I76" s="99"/>
      <c r="J76" s="99"/>
      <c r="K76" s="99"/>
      <c r="L76" s="99"/>
      <c r="M76" s="99"/>
      <c r="N76" s="99"/>
      <c r="O76" s="99"/>
      <c r="P76" s="99"/>
      <c r="Q76" s="99"/>
    </row>
    <row r="77" spans="1:17" x14ac:dyDescent="0.3">
      <c r="A77" s="99"/>
      <c r="B77" s="99"/>
      <c r="C77" s="99"/>
      <c r="D77" s="99"/>
      <c r="E77" s="99"/>
      <c r="F77" s="99"/>
      <c r="G77" s="99"/>
      <c r="H77" s="99"/>
      <c r="I77" s="99"/>
      <c r="J77" s="99"/>
      <c r="K77" s="99"/>
      <c r="L77" s="99"/>
      <c r="M77" s="99"/>
      <c r="N77" s="99"/>
      <c r="O77" s="99"/>
      <c r="P77" s="99"/>
      <c r="Q77" s="99"/>
    </row>
    <row r="78" spans="1:17" x14ac:dyDescent="0.3">
      <c r="A78" s="99"/>
      <c r="B78" s="99" t="s">
        <v>971</v>
      </c>
      <c r="C78" s="99"/>
      <c r="D78" s="99"/>
      <c r="E78" s="99"/>
      <c r="F78" s="99" t="s">
        <v>972</v>
      </c>
      <c r="G78" s="99" t="s">
        <v>973</v>
      </c>
      <c r="H78" s="99"/>
      <c r="I78" s="99"/>
      <c r="J78" s="99"/>
      <c r="K78" s="99"/>
      <c r="L78" s="99"/>
      <c r="M78" s="99"/>
      <c r="N78" s="99"/>
      <c r="O78" s="99"/>
      <c r="P78" s="99"/>
      <c r="Q78" s="99"/>
    </row>
    <row r="79" spans="1:17" x14ac:dyDescent="0.3">
      <c r="A79" s="99"/>
      <c r="B79" s="99"/>
      <c r="C79" s="99"/>
      <c r="D79" s="99"/>
      <c r="E79" s="99"/>
      <c r="F79" s="99" t="s">
        <v>974</v>
      </c>
      <c r="G79" s="99" t="s">
        <v>975</v>
      </c>
      <c r="H79" s="99"/>
      <c r="I79" s="99"/>
      <c r="J79" s="99"/>
      <c r="K79" s="99"/>
      <c r="L79" s="99"/>
      <c r="M79" s="99"/>
      <c r="N79" s="99"/>
      <c r="O79" s="99"/>
      <c r="P79" s="99"/>
      <c r="Q79" s="99"/>
    </row>
    <row r="80" spans="1:17" x14ac:dyDescent="0.3">
      <c r="A80" s="99"/>
      <c r="B80" s="99"/>
      <c r="C80" s="99"/>
      <c r="D80" s="99"/>
      <c r="E80" s="99"/>
      <c r="F80" s="99" t="s">
        <v>976</v>
      </c>
      <c r="G80" s="99" t="s">
        <v>977</v>
      </c>
      <c r="H80" s="99"/>
      <c r="I80" s="99"/>
      <c r="J80" s="99"/>
      <c r="K80" s="99"/>
      <c r="L80" s="99"/>
      <c r="M80" s="99"/>
      <c r="N80" s="99"/>
      <c r="O80" s="99"/>
      <c r="P80" s="99"/>
      <c r="Q80" s="99"/>
    </row>
    <row r="81" spans="1:17" x14ac:dyDescent="0.3">
      <c r="A81" s="99"/>
      <c r="B81" s="99"/>
      <c r="C81" s="99"/>
      <c r="D81" s="99"/>
      <c r="E81" s="99"/>
      <c r="F81" s="99"/>
      <c r="G81" s="99"/>
      <c r="H81" s="99"/>
      <c r="I81" s="99"/>
      <c r="J81" s="99"/>
      <c r="K81" s="99"/>
      <c r="L81" s="99"/>
      <c r="M81" s="99"/>
      <c r="N81" s="99"/>
      <c r="O81" s="99"/>
      <c r="P81" s="99"/>
      <c r="Q81" s="99"/>
    </row>
    <row r="82" spans="1:17" x14ac:dyDescent="0.3">
      <c r="A82" s="99"/>
      <c r="B82" s="99"/>
      <c r="C82" s="99"/>
      <c r="D82" s="99"/>
      <c r="E82" s="99"/>
      <c r="F82" s="99"/>
      <c r="G82" s="99"/>
      <c r="H82" s="99"/>
      <c r="I82" s="99"/>
      <c r="J82" s="99"/>
      <c r="K82" s="99"/>
      <c r="L82" s="99"/>
      <c r="M82" s="99"/>
      <c r="N82" s="99"/>
      <c r="O82" s="99"/>
      <c r="P82" s="99"/>
      <c r="Q82" s="99"/>
    </row>
    <row r="83" spans="1:17" x14ac:dyDescent="0.3">
      <c r="A83" s="99"/>
      <c r="B83" s="99"/>
      <c r="C83" s="99"/>
      <c r="D83" s="99"/>
      <c r="E83" s="99"/>
      <c r="F83" s="99"/>
      <c r="G83" s="99"/>
      <c r="H83" s="99"/>
      <c r="I83" s="99"/>
      <c r="J83" s="99"/>
      <c r="K83" s="99"/>
      <c r="L83" s="99"/>
      <c r="M83" s="99"/>
      <c r="N83" s="99"/>
      <c r="O83" s="99"/>
      <c r="P83" s="99"/>
      <c r="Q83" s="99"/>
    </row>
    <row r="84" spans="1:17" x14ac:dyDescent="0.3">
      <c r="A84" s="99" t="s">
        <v>978</v>
      </c>
      <c r="B84" s="99"/>
      <c r="C84" s="99"/>
      <c r="D84" s="99"/>
      <c r="E84" s="99"/>
      <c r="F84" s="99"/>
      <c r="G84" s="99"/>
      <c r="H84" s="99"/>
      <c r="I84" s="99"/>
      <c r="J84" s="99"/>
      <c r="K84" s="99"/>
      <c r="L84" s="99"/>
      <c r="M84" s="99"/>
      <c r="N84" s="99"/>
      <c r="O84" s="99"/>
      <c r="P84" s="99"/>
      <c r="Q84" s="99"/>
    </row>
    <row r="85" spans="1:17" x14ac:dyDescent="0.3">
      <c r="A85" s="103" t="s">
        <v>979</v>
      </c>
      <c r="B85" s="99"/>
      <c r="C85" s="99"/>
      <c r="D85" s="99"/>
      <c r="E85" s="99"/>
      <c r="F85" s="99"/>
      <c r="G85" s="99"/>
      <c r="H85" s="99"/>
      <c r="I85" s="99"/>
      <c r="J85" s="99"/>
      <c r="K85" s="99"/>
      <c r="L85" s="99"/>
      <c r="M85" s="99"/>
      <c r="N85" s="99"/>
      <c r="O85" s="99"/>
      <c r="P85" s="99"/>
      <c r="Q85" s="99"/>
    </row>
    <row r="86" spans="1:17" x14ac:dyDescent="0.3">
      <c r="A86" s="99"/>
      <c r="B86" s="99"/>
      <c r="C86" s="99"/>
      <c r="D86" s="99"/>
      <c r="E86" s="99"/>
      <c r="F86" s="99"/>
      <c r="G86" s="99"/>
      <c r="H86" s="99"/>
      <c r="I86" s="99"/>
      <c r="J86" s="99"/>
      <c r="K86" s="99"/>
      <c r="L86" s="99"/>
      <c r="M86" s="99"/>
      <c r="N86" s="99"/>
      <c r="O86" s="99"/>
      <c r="P86" s="99"/>
      <c r="Q86" s="99"/>
    </row>
    <row r="87" spans="1:17" x14ac:dyDescent="0.3">
      <c r="A87" s="99"/>
      <c r="B87" s="99"/>
      <c r="C87" s="99"/>
      <c r="D87" s="99"/>
      <c r="E87" s="99"/>
      <c r="F87" s="99"/>
      <c r="G87" s="99"/>
      <c r="H87" s="99"/>
      <c r="I87" s="99"/>
      <c r="J87" s="99"/>
      <c r="K87" s="99"/>
      <c r="L87" s="99"/>
      <c r="M87" s="99"/>
      <c r="N87" s="99"/>
      <c r="O87" s="99"/>
      <c r="P87" s="99"/>
      <c r="Q87" s="99"/>
    </row>
    <row r="88" spans="1:17" x14ac:dyDescent="0.3">
      <c r="A88" s="99"/>
      <c r="B88" s="99"/>
      <c r="C88" s="99"/>
      <c r="D88" s="99"/>
      <c r="E88" s="99"/>
      <c r="F88" s="99"/>
      <c r="G88" s="99"/>
      <c r="H88" s="99"/>
      <c r="I88" s="99"/>
      <c r="J88" s="99"/>
      <c r="K88" s="99"/>
      <c r="L88" s="99"/>
      <c r="M88" s="99"/>
      <c r="N88" s="99"/>
      <c r="O88" s="99"/>
      <c r="P88" s="99"/>
      <c r="Q88" s="99"/>
    </row>
    <row r="89" spans="1:17" x14ac:dyDescent="0.3">
      <c r="A89" s="99"/>
      <c r="B89" s="99"/>
      <c r="C89" s="99"/>
      <c r="D89" s="99"/>
      <c r="E89" s="99"/>
      <c r="F89" s="99"/>
      <c r="G89" s="99"/>
      <c r="H89" s="99"/>
      <c r="I89" s="99"/>
      <c r="J89" s="99"/>
      <c r="K89" s="99"/>
      <c r="L89" s="99"/>
      <c r="M89" s="99"/>
      <c r="N89" s="99"/>
      <c r="O89" s="99"/>
      <c r="P89" s="99"/>
      <c r="Q89" s="99"/>
    </row>
    <row r="90" spans="1:17" x14ac:dyDescent="0.3">
      <c r="A90" s="99"/>
      <c r="B90" s="99"/>
      <c r="C90" s="99"/>
      <c r="D90" s="99"/>
      <c r="E90" s="99"/>
      <c r="F90" s="99"/>
      <c r="G90" s="99"/>
      <c r="H90" s="99"/>
      <c r="I90" s="99"/>
      <c r="J90" s="99"/>
      <c r="K90" s="99"/>
      <c r="L90" s="99"/>
      <c r="M90" s="99"/>
      <c r="N90" s="99"/>
      <c r="O90" s="99"/>
      <c r="P90" s="99"/>
      <c r="Q90" s="99"/>
    </row>
    <row r="91" spans="1:17" x14ac:dyDescent="0.3">
      <c r="A91" s="99"/>
      <c r="B91" s="99"/>
      <c r="C91" s="99"/>
      <c r="D91" s="99"/>
      <c r="E91" s="99"/>
      <c r="F91" s="99"/>
      <c r="G91" s="99"/>
      <c r="H91" s="99"/>
      <c r="I91" s="99"/>
      <c r="J91" s="99"/>
      <c r="K91" s="99"/>
      <c r="L91" s="99"/>
      <c r="M91" s="99"/>
      <c r="N91" s="99"/>
      <c r="O91" s="99"/>
      <c r="P91" s="99"/>
      <c r="Q91" s="99"/>
    </row>
    <row r="92" spans="1:17" x14ac:dyDescent="0.3">
      <c r="A92" s="99" t="s">
        <v>980</v>
      </c>
      <c r="B92" s="99"/>
      <c r="C92" s="99"/>
      <c r="D92" s="99"/>
      <c r="E92" s="99"/>
      <c r="F92" s="99"/>
      <c r="G92" s="99"/>
      <c r="H92" s="99"/>
      <c r="I92" s="99"/>
      <c r="J92" s="99"/>
      <c r="K92" s="99"/>
      <c r="L92" s="99"/>
      <c r="M92" s="99"/>
      <c r="N92" s="99"/>
      <c r="O92" s="99"/>
      <c r="P92" s="99"/>
      <c r="Q92" s="99"/>
    </row>
    <row r="93" spans="1:17" x14ac:dyDescent="0.3">
      <c r="A93" s="99" t="s">
        <v>921</v>
      </c>
      <c r="B93" s="99"/>
      <c r="C93" s="99"/>
      <c r="D93" s="99"/>
      <c r="E93" s="99"/>
      <c r="F93" s="99"/>
      <c r="G93" s="99"/>
      <c r="H93" s="99"/>
      <c r="I93" s="99"/>
      <c r="J93" s="99"/>
      <c r="K93" s="99"/>
      <c r="L93" s="99"/>
      <c r="M93" s="99"/>
      <c r="N93" s="99"/>
      <c r="O93" s="99"/>
      <c r="P93" s="99"/>
      <c r="Q93" s="99"/>
    </row>
    <row r="94" spans="1:17" x14ac:dyDescent="0.3">
      <c r="A94" s="99"/>
      <c r="B94" s="99"/>
      <c r="C94" s="99"/>
      <c r="D94" s="99"/>
      <c r="E94" s="99"/>
      <c r="F94" s="99"/>
      <c r="G94" s="99"/>
      <c r="H94" s="99"/>
      <c r="I94" s="99"/>
      <c r="J94" s="99"/>
      <c r="K94" s="99"/>
      <c r="L94" s="99"/>
      <c r="M94" s="99"/>
      <c r="N94" s="99"/>
      <c r="O94" s="99"/>
      <c r="P94" s="99"/>
      <c r="Q94" s="99"/>
    </row>
    <row r="95" spans="1:17" x14ac:dyDescent="0.3">
      <c r="A95" s="99"/>
      <c r="B95" s="99"/>
      <c r="C95" s="99"/>
      <c r="D95" s="99"/>
      <c r="E95" s="99"/>
      <c r="F95" s="99"/>
      <c r="G95" s="101"/>
      <c r="H95" s="99"/>
      <c r="I95" s="99"/>
      <c r="J95" s="99"/>
      <c r="K95" s="99"/>
      <c r="L95" s="99"/>
      <c r="M95" s="99"/>
      <c r="N95" s="99"/>
      <c r="O95" s="99"/>
      <c r="P95" s="99"/>
      <c r="Q95" s="99"/>
    </row>
    <row r="96" spans="1:17" x14ac:dyDescent="0.3">
      <c r="A96" s="99"/>
      <c r="B96" s="99"/>
      <c r="C96" s="99"/>
      <c r="D96" s="99"/>
      <c r="E96" s="99"/>
      <c r="F96" s="99"/>
      <c r="G96" s="101"/>
      <c r="H96" s="99"/>
      <c r="I96" s="99"/>
      <c r="J96" s="99"/>
      <c r="K96" s="99"/>
      <c r="L96" s="99"/>
      <c r="M96" s="99"/>
      <c r="N96" s="99"/>
      <c r="O96" s="99"/>
      <c r="P96" s="99"/>
      <c r="Q96" s="99"/>
    </row>
    <row r="97" spans="1:17" x14ac:dyDescent="0.3">
      <c r="A97" s="99"/>
      <c r="B97" s="99"/>
      <c r="C97" s="99"/>
      <c r="D97" s="99"/>
      <c r="E97" s="99"/>
      <c r="F97" s="99"/>
      <c r="G97" s="101"/>
      <c r="H97" s="99"/>
      <c r="I97" s="99"/>
      <c r="J97" s="99"/>
      <c r="K97" s="99"/>
      <c r="L97" s="99"/>
      <c r="M97" s="99"/>
      <c r="N97" s="99"/>
      <c r="O97" s="99"/>
      <c r="P97" s="99"/>
      <c r="Q97" s="99"/>
    </row>
    <row r="98" spans="1:17" x14ac:dyDescent="0.3">
      <c r="A98" s="99"/>
      <c r="B98" s="99"/>
      <c r="C98" s="99"/>
      <c r="D98" s="99"/>
      <c r="E98" s="99"/>
      <c r="F98" s="99"/>
      <c r="G98" s="101"/>
      <c r="H98" s="99"/>
      <c r="I98" s="99"/>
      <c r="J98" s="99"/>
      <c r="K98" s="99"/>
      <c r="L98" s="99"/>
      <c r="M98" s="99"/>
      <c r="N98" s="99"/>
      <c r="O98" s="99"/>
      <c r="P98" s="99"/>
      <c r="Q98" s="99"/>
    </row>
    <row r="99" spans="1:17" x14ac:dyDescent="0.3">
      <c r="A99" s="99"/>
      <c r="B99" s="99"/>
      <c r="C99" s="99"/>
      <c r="D99" s="99"/>
      <c r="E99" s="99"/>
      <c r="F99" s="99"/>
      <c r="G99" s="101"/>
      <c r="H99" s="99"/>
      <c r="I99" s="99"/>
      <c r="J99" s="99"/>
      <c r="K99" s="99"/>
      <c r="L99" s="99"/>
      <c r="M99" s="99"/>
      <c r="N99" s="99"/>
      <c r="O99" s="99"/>
      <c r="P99" s="99"/>
      <c r="Q99" s="99"/>
    </row>
    <row r="100" spans="1:17" x14ac:dyDescent="0.3">
      <c r="A100" s="97"/>
      <c r="B100" s="97" t="s">
        <v>6</v>
      </c>
      <c r="C100" s="97"/>
      <c r="D100" s="97"/>
      <c r="E100" s="97"/>
      <c r="F100" s="97" t="s">
        <v>4</v>
      </c>
      <c r="G100" s="97" t="s">
        <v>5</v>
      </c>
      <c r="H100" s="97" t="s">
        <v>205</v>
      </c>
      <c r="I100" s="97"/>
      <c r="J100" s="97"/>
      <c r="K100" s="97"/>
      <c r="L100" s="97"/>
      <c r="M100" s="99"/>
      <c r="N100" s="99"/>
      <c r="O100" s="99"/>
      <c r="P100" s="99"/>
      <c r="Q100" s="99"/>
    </row>
    <row r="101" spans="1:17" x14ac:dyDescent="0.3">
      <c r="A101" s="97"/>
      <c r="B101" s="97"/>
      <c r="C101" s="97"/>
      <c r="D101" s="97"/>
      <c r="E101" s="97"/>
      <c r="F101" s="97"/>
      <c r="G101" s="97"/>
      <c r="H101" s="97"/>
      <c r="I101" s="97"/>
      <c r="J101" s="97"/>
      <c r="K101" s="97"/>
      <c r="L101" s="97"/>
      <c r="M101" s="99"/>
      <c r="N101" s="99"/>
      <c r="O101" s="99"/>
      <c r="P101" s="99"/>
      <c r="Q101" s="99"/>
    </row>
    <row r="102" spans="1:17" x14ac:dyDescent="0.3">
      <c r="A102" s="97"/>
      <c r="B102" s="109" t="s">
        <v>948</v>
      </c>
      <c r="C102" s="109"/>
      <c r="D102" s="109"/>
      <c r="E102" s="109"/>
      <c r="F102" s="109" t="s">
        <v>982</v>
      </c>
      <c r="G102" s="109"/>
      <c r="H102" s="97"/>
      <c r="I102" s="97"/>
      <c r="J102" s="97"/>
      <c r="K102" s="97" t="s">
        <v>983</v>
      </c>
      <c r="L102" s="97"/>
      <c r="M102" s="99"/>
      <c r="N102" s="99"/>
      <c r="O102" s="99"/>
      <c r="P102" s="99"/>
      <c r="Q102" s="99"/>
    </row>
    <row r="103" spans="1:17" x14ac:dyDescent="0.3">
      <c r="A103" s="97"/>
      <c r="B103" s="97" t="s">
        <v>984</v>
      </c>
      <c r="C103" s="97"/>
      <c r="D103" s="97"/>
      <c r="E103" s="97"/>
      <c r="F103" s="97" t="s">
        <v>985</v>
      </c>
      <c r="G103" s="97"/>
      <c r="H103" s="97"/>
      <c r="I103" s="97"/>
      <c r="J103" s="97"/>
      <c r="K103" s="97"/>
      <c r="L103" s="97"/>
      <c r="M103" s="99"/>
      <c r="N103" s="99"/>
      <c r="O103" s="99"/>
      <c r="P103" s="99"/>
      <c r="Q103" s="99"/>
    </row>
    <row r="104" spans="1:17" x14ac:dyDescent="0.3">
      <c r="A104" s="99" t="s">
        <v>318</v>
      </c>
      <c r="B104" s="99"/>
      <c r="C104" s="99"/>
      <c r="D104" s="99"/>
      <c r="E104" s="99" t="s">
        <v>624</v>
      </c>
      <c r="F104" s="99" t="s">
        <v>420</v>
      </c>
      <c r="G104" s="99"/>
      <c r="H104" s="99"/>
      <c r="I104" s="99"/>
      <c r="J104" s="99"/>
      <c r="K104" s="99"/>
      <c r="L104" s="99"/>
      <c r="M104" s="99"/>
      <c r="N104" s="99"/>
      <c r="O104" s="99"/>
      <c r="P104" s="99"/>
      <c r="Q104" s="99"/>
    </row>
    <row r="105" spans="1:17" x14ac:dyDescent="0.3">
      <c r="A105" s="99"/>
      <c r="B105" s="99"/>
      <c r="C105" s="99"/>
      <c r="D105" s="99"/>
      <c r="E105" s="99" t="s">
        <v>625</v>
      </c>
      <c r="F105" s="99" t="s">
        <v>421</v>
      </c>
      <c r="G105" s="99"/>
      <c r="H105" s="99"/>
      <c r="I105" s="99"/>
      <c r="J105" s="99"/>
      <c r="K105" s="99"/>
      <c r="L105" s="99"/>
      <c r="M105" s="99"/>
      <c r="N105" s="99"/>
      <c r="O105" s="99"/>
      <c r="P105" s="99"/>
      <c r="Q105" s="99"/>
    </row>
    <row r="106" spans="1:17" x14ac:dyDescent="0.3">
      <c r="A106" s="99"/>
      <c r="B106" s="99"/>
      <c r="C106" s="99"/>
      <c r="D106" s="99"/>
      <c r="E106" s="99" t="s">
        <v>626</v>
      </c>
      <c r="F106" s="99" t="s">
        <v>422</v>
      </c>
      <c r="G106" s="99"/>
      <c r="H106" s="99"/>
      <c r="I106" s="99"/>
      <c r="J106" s="99"/>
      <c r="K106" s="99"/>
      <c r="L106" s="99"/>
      <c r="M106" s="99"/>
      <c r="N106" s="99"/>
      <c r="O106" s="99"/>
      <c r="P106" s="99"/>
      <c r="Q106" s="99"/>
    </row>
    <row r="107" spans="1:17" x14ac:dyDescent="0.3">
      <c r="A107" s="99"/>
      <c r="B107" s="99"/>
      <c r="C107" s="99"/>
      <c r="D107" s="99"/>
      <c r="E107" s="99" t="s">
        <v>627</v>
      </c>
      <c r="F107" s="99" t="s">
        <v>423</v>
      </c>
      <c r="G107" s="99"/>
      <c r="H107" s="99"/>
      <c r="I107" s="99"/>
      <c r="J107" s="99"/>
      <c r="K107" s="99"/>
      <c r="L107" s="99"/>
      <c r="M107" s="99"/>
      <c r="N107" s="99"/>
      <c r="O107" s="99"/>
      <c r="P107" s="99"/>
      <c r="Q107" s="99"/>
    </row>
    <row r="108" spans="1:17" x14ac:dyDescent="0.3">
      <c r="A108" s="99"/>
      <c r="B108" s="99"/>
      <c r="C108" s="99"/>
      <c r="D108" s="99"/>
      <c r="E108" s="99" t="s">
        <v>628</v>
      </c>
      <c r="F108" s="99" t="s">
        <v>424</v>
      </c>
      <c r="G108" s="99"/>
      <c r="H108" s="99"/>
      <c r="I108" s="99"/>
      <c r="J108" s="99"/>
      <c r="K108" s="99"/>
      <c r="L108" s="99"/>
      <c r="M108" s="99"/>
      <c r="N108" s="99"/>
      <c r="O108" s="99"/>
      <c r="P108" s="99"/>
      <c r="Q108" s="99"/>
    </row>
    <row r="109" spans="1:17" x14ac:dyDescent="0.3">
      <c r="A109" s="99"/>
      <c r="B109" s="99"/>
      <c r="C109" s="99"/>
      <c r="D109" s="99"/>
      <c r="E109" s="99" t="s">
        <v>629</v>
      </c>
      <c r="F109" s="99" t="s">
        <v>425</v>
      </c>
      <c r="G109" s="99"/>
      <c r="H109" s="99"/>
      <c r="I109" s="99"/>
      <c r="J109" s="99"/>
      <c r="K109" s="99"/>
      <c r="L109" s="99"/>
      <c r="M109" s="99"/>
      <c r="N109" s="99"/>
      <c r="O109" s="99"/>
      <c r="P109" s="99"/>
      <c r="Q109" s="99"/>
    </row>
    <row r="110" spans="1:17" x14ac:dyDescent="0.3">
      <c r="A110" s="99"/>
      <c r="B110" s="99"/>
      <c r="C110" s="99"/>
      <c r="D110" s="99"/>
      <c r="E110" s="99" t="s">
        <v>630</v>
      </c>
      <c r="F110" s="99" t="s">
        <v>426</v>
      </c>
      <c r="G110" s="99"/>
      <c r="H110" s="99"/>
      <c r="I110" s="99"/>
      <c r="J110" s="99"/>
      <c r="K110" s="99"/>
      <c r="L110" s="99"/>
      <c r="M110" s="99"/>
      <c r="N110" s="99"/>
      <c r="O110" s="99"/>
      <c r="P110" s="99"/>
      <c r="Q110" s="99"/>
    </row>
    <row r="111" spans="1:17" x14ac:dyDescent="0.3">
      <c r="A111" s="99"/>
      <c r="B111" s="99"/>
      <c r="C111" s="99"/>
      <c r="D111" s="99"/>
      <c r="E111" s="99" t="s">
        <v>631</v>
      </c>
      <c r="F111" s="99" t="s">
        <v>427</v>
      </c>
      <c r="G111" s="99"/>
      <c r="H111" s="99"/>
      <c r="I111" s="99"/>
      <c r="J111" s="99"/>
      <c r="K111" s="99"/>
      <c r="L111" s="99"/>
      <c r="M111" s="99"/>
      <c r="N111" s="99"/>
      <c r="O111" s="99"/>
      <c r="P111" s="99"/>
      <c r="Q111" s="99"/>
    </row>
    <row r="112" spans="1:17" x14ac:dyDescent="0.3">
      <c r="A112" s="99"/>
      <c r="B112" s="99"/>
      <c r="C112" s="99"/>
      <c r="D112" s="99"/>
      <c r="E112" s="99" t="s">
        <v>632</v>
      </c>
      <c r="F112" s="99" t="s">
        <v>428</v>
      </c>
      <c r="G112" s="99"/>
      <c r="H112" s="99"/>
      <c r="I112" s="99"/>
      <c r="J112" s="99"/>
      <c r="K112" s="99"/>
      <c r="L112" s="99"/>
      <c r="M112" s="99"/>
      <c r="N112" s="99"/>
      <c r="O112" s="99"/>
      <c r="P112" s="99"/>
      <c r="Q112" s="99"/>
    </row>
    <row r="113" spans="1:17" x14ac:dyDescent="0.3">
      <c r="A113" s="99"/>
      <c r="B113" s="99"/>
      <c r="C113" s="99"/>
      <c r="D113" s="99"/>
      <c r="E113" s="99" t="s">
        <v>633</v>
      </c>
      <c r="F113" s="99" t="s">
        <v>429</v>
      </c>
      <c r="G113" s="99"/>
      <c r="H113" s="99"/>
      <c r="I113" s="99"/>
      <c r="J113" s="99"/>
      <c r="K113" s="99"/>
      <c r="L113" s="99"/>
      <c r="M113" s="99"/>
      <c r="N113" s="99"/>
      <c r="O113" s="99"/>
      <c r="P113" s="99"/>
      <c r="Q113" s="99"/>
    </row>
    <row r="114" spans="1:17" x14ac:dyDescent="0.3">
      <c r="A114" s="99"/>
      <c r="B114" s="99"/>
      <c r="C114" s="99"/>
      <c r="D114" s="99"/>
      <c r="E114" s="99" t="s">
        <v>634</v>
      </c>
      <c r="F114" s="99" t="s">
        <v>430</v>
      </c>
      <c r="G114" s="99"/>
      <c r="H114" s="99"/>
      <c r="I114" s="99"/>
      <c r="J114" s="99"/>
      <c r="K114" s="99"/>
      <c r="L114" s="99"/>
      <c r="M114" s="99"/>
      <c r="N114" s="99"/>
      <c r="O114" s="99"/>
      <c r="P114" s="99"/>
      <c r="Q114" s="99"/>
    </row>
    <row r="115" spans="1:17" x14ac:dyDescent="0.3">
      <c r="A115" s="99"/>
      <c r="B115" s="99"/>
      <c r="C115" s="99"/>
      <c r="D115" s="99"/>
      <c r="E115" s="99" t="s">
        <v>635</v>
      </c>
      <c r="F115" s="99" t="s">
        <v>431</v>
      </c>
      <c r="G115" s="99"/>
      <c r="H115" s="99"/>
      <c r="I115" s="99"/>
      <c r="J115" s="99"/>
      <c r="K115" s="99"/>
      <c r="L115" s="99"/>
      <c r="M115" s="99"/>
      <c r="N115" s="99"/>
      <c r="O115" s="99"/>
      <c r="P115" s="99"/>
      <c r="Q115" s="99"/>
    </row>
    <row r="116" spans="1:17" x14ac:dyDescent="0.3">
      <c r="A116" s="99"/>
      <c r="B116" s="99"/>
      <c r="C116" s="99"/>
      <c r="D116" s="99"/>
      <c r="E116" s="99" t="s">
        <v>636</v>
      </c>
      <c r="F116" s="99" t="s">
        <v>432</v>
      </c>
      <c r="G116" s="99"/>
      <c r="H116" s="99"/>
      <c r="I116" s="99"/>
      <c r="J116" s="99"/>
      <c r="K116" s="99"/>
      <c r="L116" s="99"/>
      <c r="M116" s="99"/>
      <c r="N116" s="99"/>
      <c r="O116" s="99"/>
      <c r="P116" s="99"/>
      <c r="Q116" s="99"/>
    </row>
    <row r="117" spans="1:17" x14ac:dyDescent="0.3">
      <c r="A117" s="99"/>
      <c r="B117" s="99"/>
      <c r="C117" s="99"/>
      <c r="D117" s="99"/>
      <c r="E117" s="99" t="s">
        <v>637</v>
      </c>
      <c r="F117" s="99" t="s">
        <v>433</v>
      </c>
      <c r="G117" s="99"/>
      <c r="H117" s="99"/>
      <c r="I117" s="99"/>
      <c r="J117" s="99"/>
      <c r="K117" s="99"/>
      <c r="L117" s="99"/>
      <c r="M117" s="99"/>
      <c r="N117" s="99"/>
      <c r="O117" s="99"/>
      <c r="P117" s="99"/>
      <c r="Q117" s="99"/>
    </row>
    <row r="118" spans="1:17" x14ac:dyDescent="0.3">
      <c r="A118" s="99"/>
      <c r="B118" s="99"/>
      <c r="C118" s="99"/>
      <c r="D118" s="99"/>
      <c r="E118" s="99" t="s">
        <v>638</v>
      </c>
      <c r="F118" s="99" t="s">
        <v>434</v>
      </c>
      <c r="G118" s="99"/>
      <c r="H118" s="99"/>
      <c r="I118" s="99"/>
      <c r="J118" s="99"/>
      <c r="K118" s="99"/>
      <c r="L118" s="99"/>
      <c r="M118" s="99"/>
      <c r="N118" s="99"/>
      <c r="O118" s="99"/>
      <c r="P118" s="99"/>
      <c r="Q118" s="99"/>
    </row>
    <row r="119" spans="1:17" x14ac:dyDescent="0.3">
      <c r="A119" s="99"/>
      <c r="B119" s="99"/>
      <c r="C119" s="99"/>
      <c r="D119" s="99"/>
      <c r="E119" s="99" t="s">
        <v>639</v>
      </c>
      <c r="F119" s="99" t="s">
        <v>435</v>
      </c>
      <c r="G119" s="99"/>
      <c r="H119" s="99"/>
      <c r="I119" s="99"/>
      <c r="J119" s="99"/>
      <c r="K119" s="99"/>
      <c r="L119" s="99"/>
      <c r="M119" s="99"/>
      <c r="N119" s="99"/>
      <c r="O119" s="99"/>
      <c r="P119" s="99"/>
      <c r="Q119" s="99"/>
    </row>
    <row r="120" spans="1:17" x14ac:dyDescent="0.3">
      <c r="A120" s="99"/>
      <c r="B120" s="99"/>
      <c r="C120" s="99"/>
      <c r="D120" s="99"/>
      <c r="E120" s="99" t="s">
        <v>640</v>
      </c>
      <c r="F120" s="99" t="s">
        <v>436</v>
      </c>
      <c r="G120" s="99"/>
      <c r="H120" s="99"/>
      <c r="I120" s="99"/>
      <c r="J120" s="99"/>
      <c r="K120" s="99"/>
      <c r="L120" s="99"/>
      <c r="M120" s="99"/>
      <c r="N120" s="99"/>
      <c r="O120" s="99"/>
      <c r="P120" s="99"/>
      <c r="Q120" s="99"/>
    </row>
    <row r="121" spans="1:17" x14ac:dyDescent="0.3">
      <c r="A121" s="99"/>
      <c r="B121" s="99"/>
      <c r="C121" s="99"/>
      <c r="D121" s="99"/>
      <c r="E121" s="99" t="s">
        <v>641</v>
      </c>
      <c r="F121" s="99" t="s">
        <v>437</v>
      </c>
      <c r="G121" s="99"/>
      <c r="H121" s="99"/>
      <c r="I121" s="99"/>
      <c r="J121" s="99"/>
      <c r="K121" s="99"/>
      <c r="L121" s="99"/>
      <c r="M121" s="99"/>
      <c r="N121" s="99"/>
      <c r="O121" s="99"/>
      <c r="P121" s="99"/>
      <c r="Q121" s="99"/>
    </row>
    <row r="122" spans="1:17" x14ac:dyDescent="0.3">
      <c r="A122" s="99"/>
      <c r="B122" s="99"/>
      <c r="C122" s="99"/>
      <c r="D122" s="99"/>
      <c r="E122" s="99" t="s">
        <v>642</v>
      </c>
      <c r="F122" s="99" t="s">
        <v>438</v>
      </c>
      <c r="G122" s="99"/>
      <c r="H122" s="99"/>
      <c r="I122" s="99"/>
      <c r="J122" s="99"/>
      <c r="K122" s="99"/>
      <c r="L122" s="99"/>
      <c r="M122" s="99"/>
      <c r="N122" s="99"/>
      <c r="O122" s="99"/>
      <c r="P122" s="99"/>
      <c r="Q122" s="99"/>
    </row>
    <row r="123" spans="1:17" x14ac:dyDescent="0.3">
      <c r="A123" s="99"/>
      <c r="B123" s="99"/>
      <c r="C123" s="99"/>
      <c r="D123" s="99"/>
      <c r="E123" s="99" t="s">
        <v>643</v>
      </c>
      <c r="F123" s="99" t="s">
        <v>439</v>
      </c>
      <c r="G123" s="99"/>
      <c r="H123" s="99"/>
      <c r="I123" s="99"/>
      <c r="J123" s="99"/>
      <c r="K123" s="99"/>
      <c r="L123" s="99"/>
      <c r="M123" s="99"/>
      <c r="N123" s="99"/>
      <c r="O123" s="99"/>
      <c r="P123" s="99"/>
      <c r="Q123" s="99"/>
    </row>
    <row r="124" spans="1:17" x14ac:dyDescent="0.3">
      <c r="A124" s="99"/>
      <c r="B124" s="99"/>
      <c r="C124" s="99"/>
      <c r="D124" s="99"/>
      <c r="E124" s="99" t="s">
        <v>644</v>
      </c>
      <c r="F124" s="99" t="s">
        <v>440</v>
      </c>
      <c r="G124" s="99"/>
      <c r="H124" s="99"/>
      <c r="I124" s="99"/>
      <c r="J124" s="99"/>
      <c r="K124" s="99"/>
      <c r="L124" s="99"/>
      <c r="M124" s="99"/>
      <c r="N124" s="99"/>
      <c r="O124" s="99"/>
      <c r="P124" s="99"/>
      <c r="Q124" s="99"/>
    </row>
    <row r="125" spans="1:17" x14ac:dyDescent="0.3">
      <c r="A125" s="99"/>
      <c r="B125" s="99"/>
      <c r="C125" s="99"/>
      <c r="D125" s="99"/>
      <c r="E125" s="99" t="s">
        <v>645</v>
      </c>
      <c r="F125" s="99" t="s">
        <v>441</v>
      </c>
      <c r="G125" s="99"/>
      <c r="H125" s="99"/>
      <c r="I125" s="99"/>
      <c r="J125" s="99"/>
      <c r="K125" s="99"/>
      <c r="L125" s="99"/>
      <c r="M125" s="99"/>
      <c r="N125" s="99"/>
      <c r="O125" s="99"/>
      <c r="P125" s="99"/>
      <c r="Q125" s="99"/>
    </row>
    <row r="126" spans="1:17" x14ac:dyDescent="0.3">
      <c r="A126" s="99"/>
      <c r="B126" s="99"/>
      <c r="C126" s="99"/>
      <c r="D126" s="99"/>
      <c r="E126" s="99" t="s">
        <v>646</v>
      </c>
      <c r="F126" s="99" t="s">
        <v>442</v>
      </c>
      <c r="G126" s="99"/>
      <c r="H126" s="99"/>
      <c r="I126" s="99"/>
      <c r="J126" s="99"/>
      <c r="K126" s="99"/>
      <c r="L126" s="99"/>
      <c r="M126" s="99"/>
      <c r="N126" s="99"/>
      <c r="O126" s="99"/>
      <c r="P126" s="99"/>
      <c r="Q126" s="99"/>
    </row>
    <row r="127" spans="1:17" x14ac:dyDescent="0.3">
      <c r="A127" s="99"/>
      <c r="B127" s="99"/>
      <c r="C127" s="99"/>
      <c r="D127" s="99"/>
      <c r="E127" s="99" t="s">
        <v>647</v>
      </c>
      <c r="F127" s="99" t="s">
        <v>443</v>
      </c>
      <c r="G127" s="99"/>
      <c r="H127" s="99"/>
      <c r="I127" s="99"/>
      <c r="J127" s="99"/>
      <c r="K127" s="99"/>
      <c r="L127" s="99"/>
      <c r="M127" s="99"/>
      <c r="N127" s="99"/>
      <c r="O127" s="99"/>
      <c r="P127" s="99"/>
      <c r="Q127" s="99"/>
    </row>
    <row r="128" spans="1:17" x14ac:dyDescent="0.3">
      <c r="A128" s="99"/>
      <c r="B128" s="99"/>
      <c r="C128" s="99"/>
      <c r="D128" s="99"/>
      <c r="E128" s="99" t="s">
        <v>648</v>
      </c>
      <c r="F128" s="99" t="s">
        <v>444</v>
      </c>
      <c r="G128" s="99"/>
      <c r="H128" s="99"/>
      <c r="I128" s="99"/>
      <c r="J128" s="99"/>
      <c r="K128" s="99"/>
      <c r="L128" s="99"/>
      <c r="M128" s="99"/>
      <c r="N128" s="99"/>
      <c r="O128" s="99"/>
      <c r="P128" s="99"/>
      <c r="Q128" s="99"/>
    </row>
    <row r="129" spans="1:17" x14ac:dyDescent="0.3">
      <c r="A129" s="99"/>
      <c r="B129" s="99"/>
      <c r="C129" s="99"/>
      <c r="D129" s="99"/>
      <c r="E129" s="99" t="s">
        <v>649</v>
      </c>
      <c r="F129" s="99" t="s">
        <v>445</v>
      </c>
      <c r="G129" s="99"/>
      <c r="H129" s="99"/>
      <c r="I129" s="99"/>
      <c r="J129" s="99"/>
      <c r="K129" s="99"/>
      <c r="L129" s="99"/>
      <c r="M129" s="99"/>
      <c r="N129" s="99"/>
      <c r="O129" s="99"/>
      <c r="P129" s="99"/>
      <c r="Q129" s="99"/>
    </row>
    <row r="130" spans="1:17" x14ac:dyDescent="0.3">
      <c r="A130" s="99"/>
      <c r="B130" s="99"/>
      <c r="C130" s="99"/>
      <c r="D130" s="99"/>
      <c r="E130" s="99" t="s">
        <v>650</v>
      </c>
      <c r="F130" s="99" t="s">
        <v>446</v>
      </c>
      <c r="G130" s="99"/>
      <c r="H130" s="99"/>
      <c r="I130" s="99"/>
      <c r="J130" s="99"/>
      <c r="K130" s="99"/>
      <c r="L130" s="99"/>
      <c r="M130" s="99"/>
      <c r="N130" s="99"/>
      <c r="O130" s="99"/>
      <c r="P130" s="99"/>
      <c r="Q130" s="99"/>
    </row>
    <row r="131" spans="1:17" x14ac:dyDescent="0.3">
      <c r="A131" s="99"/>
      <c r="B131" s="99"/>
      <c r="C131" s="99"/>
      <c r="D131" s="99"/>
      <c r="E131" s="99" t="s">
        <v>651</v>
      </c>
      <c r="F131" s="99" t="s">
        <v>447</v>
      </c>
      <c r="G131" s="99"/>
      <c r="H131" s="99"/>
      <c r="I131" s="99"/>
      <c r="J131" s="99"/>
      <c r="K131" s="99"/>
      <c r="L131" s="99"/>
      <c r="M131" s="99"/>
      <c r="N131" s="99"/>
      <c r="O131" s="99"/>
      <c r="P131" s="99"/>
      <c r="Q131" s="99"/>
    </row>
    <row r="132" spans="1:17" x14ac:dyDescent="0.3">
      <c r="A132" s="99"/>
      <c r="B132" s="99"/>
      <c r="C132" s="99"/>
      <c r="D132" s="99"/>
      <c r="E132" s="99" t="s">
        <v>652</v>
      </c>
      <c r="F132" s="99" t="s">
        <v>448</v>
      </c>
      <c r="G132" s="99"/>
      <c r="H132" s="99"/>
      <c r="I132" s="99"/>
      <c r="J132" s="99"/>
      <c r="K132" s="99"/>
      <c r="L132" s="99"/>
      <c r="M132" s="99"/>
      <c r="N132" s="99"/>
      <c r="O132" s="99"/>
      <c r="P132" s="99"/>
      <c r="Q132" s="99"/>
    </row>
    <row r="133" spans="1:17" x14ac:dyDescent="0.3">
      <c r="A133" s="99"/>
      <c r="B133" s="99"/>
      <c r="C133" s="99"/>
      <c r="D133" s="99"/>
      <c r="E133" s="99" t="s">
        <v>653</v>
      </c>
      <c r="F133" s="99" t="s">
        <v>449</v>
      </c>
      <c r="G133" s="99"/>
      <c r="H133" s="99"/>
      <c r="I133" s="99"/>
      <c r="J133" s="99"/>
      <c r="K133" s="99"/>
      <c r="L133" s="99"/>
      <c r="M133" s="99"/>
      <c r="N133" s="99"/>
      <c r="O133" s="99"/>
      <c r="P133" s="99"/>
      <c r="Q133" s="99"/>
    </row>
    <row r="134" spans="1:17" x14ac:dyDescent="0.3">
      <c r="A134" s="99"/>
      <c r="B134" s="99"/>
      <c r="C134" s="99"/>
      <c r="D134" s="99"/>
      <c r="E134" s="99" t="s">
        <v>654</v>
      </c>
      <c r="F134" s="99" t="s">
        <v>450</v>
      </c>
      <c r="G134" s="99"/>
      <c r="H134" s="99"/>
      <c r="I134" s="99"/>
      <c r="J134" s="99"/>
      <c r="K134" s="99"/>
      <c r="L134" s="99"/>
      <c r="M134" s="99"/>
      <c r="N134" s="99"/>
      <c r="O134" s="99"/>
      <c r="P134" s="99"/>
      <c r="Q134" s="99"/>
    </row>
    <row r="135" spans="1:17" x14ac:dyDescent="0.3">
      <c r="A135" s="99"/>
      <c r="B135" s="99"/>
      <c r="C135" s="99"/>
      <c r="D135" s="99"/>
      <c r="E135" s="99" t="s">
        <v>655</v>
      </c>
      <c r="F135" s="99" t="s">
        <v>451</v>
      </c>
      <c r="G135" s="99"/>
      <c r="H135" s="99"/>
      <c r="I135" s="99"/>
      <c r="J135" s="99"/>
      <c r="K135" s="99"/>
      <c r="L135" s="99"/>
      <c r="M135" s="99"/>
      <c r="N135" s="99"/>
      <c r="O135" s="99"/>
      <c r="P135" s="99"/>
      <c r="Q135" s="99"/>
    </row>
    <row r="136" spans="1:17" x14ac:dyDescent="0.3">
      <c r="A136" s="99"/>
      <c r="B136" s="99"/>
      <c r="C136" s="99"/>
      <c r="D136" s="99"/>
      <c r="E136" s="99" t="s">
        <v>656</v>
      </c>
      <c r="F136" s="99" t="s">
        <v>452</v>
      </c>
      <c r="G136" s="99"/>
      <c r="H136" s="99"/>
      <c r="I136" s="99"/>
      <c r="J136" s="99"/>
      <c r="K136" s="99"/>
      <c r="L136" s="99"/>
      <c r="M136" s="99"/>
      <c r="N136" s="99"/>
      <c r="O136" s="99"/>
      <c r="P136" s="99"/>
      <c r="Q136" s="99"/>
    </row>
    <row r="137" spans="1:17" x14ac:dyDescent="0.3">
      <c r="A137" s="99"/>
      <c r="B137" s="99"/>
      <c r="C137" s="99"/>
      <c r="D137" s="99"/>
      <c r="E137" s="99" t="s">
        <v>657</v>
      </c>
      <c r="F137" s="99" t="s">
        <v>453</v>
      </c>
      <c r="G137" s="99"/>
      <c r="H137" s="99"/>
      <c r="I137" s="99"/>
      <c r="J137" s="99"/>
      <c r="K137" s="99"/>
      <c r="L137" s="99"/>
      <c r="M137" s="99"/>
      <c r="N137" s="99"/>
      <c r="O137" s="99"/>
      <c r="P137" s="99"/>
      <c r="Q137" s="99"/>
    </row>
    <row r="138" spans="1:17" x14ac:dyDescent="0.3">
      <c r="A138" s="99"/>
      <c r="B138" s="99"/>
      <c r="C138" s="99"/>
      <c r="D138" s="99"/>
      <c r="E138" s="99" t="s">
        <v>658</v>
      </c>
      <c r="F138" s="99" t="s">
        <v>454</v>
      </c>
      <c r="G138" s="99"/>
      <c r="H138" s="99"/>
      <c r="I138" s="99"/>
      <c r="J138" s="99"/>
      <c r="K138" s="99"/>
      <c r="L138" s="99"/>
      <c r="M138" s="99"/>
      <c r="N138" s="99"/>
      <c r="O138" s="99"/>
      <c r="P138" s="99"/>
      <c r="Q138" s="99"/>
    </row>
    <row r="139" spans="1:17" x14ac:dyDescent="0.3">
      <c r="A139" s="99"/>
      <c r="B139" s="99"/>
      <c r="C139" s="99"/>
      <c r="D139" s="99"/>
      <c r="E139" s="99" t="s">
        <v>659</v>
      </c>
      <c r="F139" s="99" t="s">
        <v>455</v>
      </c>
      <c r="G139" s="99"/>
      <c r="H139" s="99"/>
      <c r="I139" s="99"/>
      <c r="J139" s="99"/>
      <c r="K139" s="99"/>
      <c r="L139" s="99"/>
      <c r="M139" s="99"/>
      <c r="N139" s="99"/>
      <c r="O139" s="99"/>
      <c r="P139" s="99"/>
      <c r="Q139" s="99"/>
    </row>
    <row r="140" spans="1:17" x14ac:dyDescent="0.3">
      <c r="A140" s="99"/>
      <c r="B140" s="99"/>
      <c r="C140" s="99"/>
      <c r="D140" s="99"/>
      <c r="E140" s="99" t="s">
        <v>660</v>
      </c>
      <c r="F140" s="99" t="s">
        <v>456</v>
      </c>
      <c r="G140" s="99"/>
      <c r="H140" s="99"/>
      <c r="I140" s="99"/>
      <c r="J140" s="99"/>
      <c r="K140" s="99"/>
      <c r="L140" s="99"/>
      <c r="M140" s="99"/>
      <c r="N140" s="99"/>
      <c r="O140" s="99"/>
      <c r="P140" s="99"/>
      <c r="Q140" s="99"/>
    </row>
    <row r="141" spans="1:17" x14ac:dyDescent="0.3">
      <c r="A141" s="99"/>
      <c r="B141" s="99"/>
      <c r="C141" s="99"/>
      <c r="D141" s="99"/>
      <c r="E141" s="99" t="s">
        <v>661</v>
      </c>
      <c r="F141" s="99" t="s">
        <v>457</v>
      </c>
      <c r="G141" s="99"/>
      <c r="H141" s="99"/>
      <c r="I141" s="99"/>
      <c r="J141" s="99"/>
      <c r="K141" s="99"/>
      <c r="L141" s="99"/>
      <c r="M141" s="99"/>
      <c r="N141" s="99"/>
      <c r="O141" s="99"/>
      <c r="P141" s="99"/>
      <c r="Q141" s="99"/>
    </row>
    <row r="142" spans="1:17" x14ac:dyDescent="0.3">
      <c r="A142" s="99"/>
      <c r="B142" s="99"/>
      <c r="C142" s="99"/>
      <c r="D142" s="99"/>
      <c r="E142" s="99" t="s">
        <v>662</v>
      </c>
      <c r="F142" s="99" t="s">
        <v>458</v>
      </c>
      <c r="G142" s="99"/>
      <c r="H142" s="99"/>
      <c r="I142" s="99"/>
      <c r="J142" s="99"/>
      <c r="K142" s="99"/>
      <c r="L142" s="99"/>
      <c r="M142" s="99"/>
      <c r="N142" s="99"/>
      <c r="O142" s="99"/>
      <c r="P142" s="99"/>
      <c r="Q142" s="99"/>
    </row>
    <row r="143" spans="1:17" x14ac:dyDescent="0.3">
      <c r="A143" s="99"/>
      <c r="B143" s="99"/>
      <c r="C143" s="99"/>
      <c r="D143" s="99"/>
      <c r="E143" s="99" t="s">
        <v>663</v>
      </c>
      <c r="F143" s="99" t="s">
        <v>459</v>
      </c>
      <c r="G143" s="99"/>
      <c r="H143" s="99"/>
      <c r="I143" s="99"/>
      <c r="J143" s="99"/>
      <c r="K143" s="99"/>
      <c r="L143" s="99"/>
      <c r="M143" s="99"/>
      <c r="N143" s="99"/>
      <c r="O143" s="99"/>
      <c r="P143" s="99"/>
      <c r="Q143" s="99"/>
    </row>
    <row r="144" spans="1:17" x14ac:dyDescent="0.3">
      <c r="A144" s="99"/>
      <c r="B144" s="99"/>
      <c r="C144" s="99"/>
      <c r="D144" s="99"/>
      <c r="E144" s="99" t="s">
        <v>664</v>
      </c>
      <c r="F144" s="99" t="s">
        <v>460</v>
      </c>
      <c r="G144" s="99"/>
      <c r="H144" s="99"/>
      <c r="I144" s="99"/>
      <c r="J144" s="99"/>
      <c r="K144" s="99"/>
      <c r="L144" s="99"/>
      <c r="M144" s="99"/>
      <c r="N144" s="99"/>
      <c r="O144" s="99"/>
      <c r="P144" s="99"/>
      <c r="Q144" s="99"/>
    </row>
    <row r="145" spans="1:17" x14ac:dyDescent="0.3">
      <c r="A145" s="99"/>
      <c r="B145" s="99"/>
      <c r="C145" s="99"/>
      <c r="D145" s="99"/>
      <c r="E145" s="99" t="s">
        <v>665</v>
      </c>
      <c r="F145" s="99" t="s">
        <v>461</v>
      </c>
      <c r="G145" s="99"/>
      <c r="H145" s="99"/>
      <c r="I145" s="99"/>
      <c r="J145" s="99"/>
      <c r="K145" s="99"/>
      <c r="L145" s="99"/>
      <c r="M145" s="99"/>
      <c r="N145" s="99"/>
      <c r="O145" s="99"/>
      <c r="P145" s="99"/>
      <c r="Q145" s="99"/>
    </row>
    <row r="146" spans="1:17" x14ac:dyDescent="0.3">
      <c r="A146" s="99"/>
      <c r="B146" s="99"/>
      <c r="C146" s="99"/>
      <c r="D146" s="99"/>
      <c r="E146" s="99" t="s">
        <v>666</v>
      </c>
      <c r="F146" s="99" t="s">
        <v>462</v>
      </c>
      <c r="G146" s="99"/>
      <c r="H146" s="99"/>
      <c r="I146" s="99"/>
      <c r="J146" s="99"/>
      <c r="K146" s="99"/>
      <c r="L146" s="99"/>
      <c r="M146" s="99"/>
      <c r="N146" s="99"/>
      <c r="O146" s="99"/>
      <c r="P146" s="99"/>
      <c r="Q146" s="99"/>
    </row>
    <row r="147" spans="1:17" x14ac:dyDescent="0.3">
      <c r="A147" s="99"/>
      <c r="B147" s="99"/>
      <c r="C147" s="99"/>
      <c r="D147" s="99"/>
      <c r="E147" s="99" t="s">
        <v>667</v>
      </c>
      <c r="F147" s="99" t="s">
        <v>463</v>
      </c>
      <c r="G147" s="99"/>
      <c r="H147" s="99"/>
      <c r="I147" s="99"/>
      <c r="J147" s="99"/>
      <c r="K147" s="99"/>
      <c r="L147" s="99"/>
      <c r="M147" s="99"/>
      <c r="N147" s="99"/>
      <c r="O147" s="99"/>
      <c r="P147" s="99"/>
      <c r="Q147" s="99"/>
    </row>
    <row r="148" spans="1:17" x14ac:dyDescent="0.3">
      <c r="A148" s="99"/>
      <c r="B148" s="99"/>
      <c r="C148" s="99"/>
      <c r="D148" s="99"/>
      <c r="E148" s="99" t="s">
        <v>668</v>
      </c>
      <c r="F148" s="99" t="s">
        <v>464</v>
      </c>
      <c r="G148" s="99"/>
      <c r="H148" s="99"/>
      <c r="I148" s="99"/>
      <c r="J148" s="99"/>
      <c r="K148" s="99"/>
      <c r="L148" s="99"/>
      <c r="M148" s="99"/>
      <c r="N148" s="99"/>
      <c r="O148" s="99"/>
      <c r="P148" s="99"/>
      <c r="Q148" s="99"/>
    </row>
    <row r="149" spans="1:17" x14ac:dyDescent="0.3">
      <c r="A149" s="99"/>
      <c r="B149" s="99"/>
      <c r="C149" s="99"/>
      <c r="D149" s="99"/>
      <c r="E149" s="99" t="s">
        <v>669</v>
      </c>
      <c r="F149" s="99" t="s">
        <v>465</v>
      </c>
      <c r="G149" s="99"/>
      <c r="H149" s="99"/>
      <c r="I149" s="99"/>
      <c r="J149" s="99"/>
      <c r="K149" s="99"/>
      <c r="L149" s="99"/>
      <c r="M149" s="99"/>
      <c r="N149" s="99"/>
      <c r="O149" s="99"/>
      <c r="P149" s="99"/>
      <c r="Q149" s="99"/>
    </row>
    <row r="150" spans="1:17" x14ac:dyDescent="0.3">
      <c r="A150" s="99"/>
      <c r="B150" s="99"/>
      <c r="C150" s="99"/>
      <c r="D150" s="99"/>
      <c r="E150" s="99" t="s">
        <v>670</v>
      </c>
      <c r="F150" s="99" t="s">
        <v>466</v>
      </c>
      <c r="G150" s="99"/>
      <c r="H150" s="99"/>
      <c r="I150" s="99"/>
      <c r="J150" s="99"/>
      <c r="K150" s="99"/>
      <c r="L150" s="99"/>
      <c r="M150" s="99"/>
      <c r="N150" s="99"/>
      <c r="O150" s="99"/>
      <c r="P150" s="99"/>
      <c r="Q150" s="99"/>
    </row>
    <row r="151" spans="1:17" x14ac:dyDescent="0.3">
      <c r="A151" s="99"/>
      <c r="B151" s="99"/>
      <c r="C151" s="99"/>
      <c r="D151" s="99"/>
      <c r="E151" s="99" t="s">
        <v>671</v>
      </c>
      <c r="F151" s="99" t="s">
        <v>467</v>
      </c>
      <c r="G151" s="99"/>
      <c r="H151" s="99"/>
      <c r="I151" s="99"/>
      <c r="J151" s="99"/>
      <c r="K151" s="99"/>
      <c r="L151" s="99"/>
      <c r="M151" s="99"/>
      <c r="N151" s="99"/>
      <c r="O151" s="99"/>
      <c r="P151" s="99"/>
      <c r="Q151" s="99"/>
    </row>
    <row r="152" spans="1:17" x14ac:dyDescent="0.3">
      <c r="A152" s="99"/>
      <c r="B152" s="99"/>
      <c r="C152" s="99"/>
      <c r="D152" s="99"/>
      <c r="E152" s="99" t="s">
        <v>672</v>
      </c>
      <c r="F152" s="99" t="s">
        <v>468</v>
      </c>
      <c r="G152" s="99"/>
      <c r="H152" s="99"/>
      <c r="I152" s="99"/>
      <c r="J152" s="99"/>
      <c r="K152" s="99"/>
      <c r="L152" s="99"/>
      <c r="M152" s="99"/>
      <c r="N152" s="99"/>
      <c r="O152" s="99"/>
      <c r="P152" s="99"/>
      <c r="Q152" s="99"/>
    </row>
    <row r="153" spans="1:17" x14ac:dyDescent="0.3">
      <c r="A153" s="99"/>
      <c r="B153" s="99"/>
      <c r="C153" s="99"/>
      <c r="D153" s="99"/>
      <c r="E153" s="99" t="s">
        <v>673</v>
      </c>
      <c r="F153" s="99" t="s">
        <v>469</v>
      </c>
      <c r="G153" s="99"/>
      <c r="H153" s="99"/>
      <c r="I153" s="99"/>
      <c r="J153" s="99"/>
      <c r="K153" s="99"/>
      <c r="L153" s="99"/>
      <c r="M153" s="99"/>
      <c r="N153" s="99"/>
      <c r="O153" s="99"/>
      <c r="P153" s="99"/>
      <c r="Q153" s="99"/>
    </row>
    <row r="154" spans="1:17" x14ac:dyDescent="0.3">
      <c r="A154" s="99"/>
      <c r="B154" s="99"/>
      <c r="C154" s="99"/>
      <c r="D154" s="99"/>
      <c r="E154" s="99" t="s">
        <v>674</v>
      </c>
      <c r="F154" s="99" t="s">
        <v>470</v>
      </c>
      <c r="G154" s="99"/>
      <c r="H154" s="99"/>
      <c r="I154" s="99"/>
      <c r="J154" s="99"/>
      <c r="K154" s="99"/>
      <c r="L154" s="99"/>
      <c r="M154" s="99"/>
      <c r="N154" s="99"/>
      <c r="O154" s="99"/>
      <c r="P154" s="99"/>
      <c r="Q154" s="99"/>
    </row>
    <row r="155" spans="1:17" x14ac:dyDescent="0.3">
      <c r="A155" s="99"/>
      <c r="B155" s="99"/>
      <c r="C155" s="99"/>
      <c r="D155" s="99"/>
      <c r="E155" s="99" t="s">
        <v>675</v>
      </c>
      <c r="F155" s="99" t="s">
        <v>471</v>
      </c>
      <c r="G155" s="99"/>
      <c r="H155" s="99"/>
      <c r="I155" s="99"/>
      <c r="J155" s="99"/>
      <c r="K155" s="99"/>
      <c r="L155" s="99"/>
      <c r="M155" s="99"/>
      <c r="N155" s="99"/>
      <c r="O155" s="99"/>
      <c r="P155" s="99"/>
      <c r="Q155" s="99"/>
    </row>
    <row r="156" spans="1:17" x14ac:dyDescent="0.3">
      <c r="A156" s="99"/>
      <c r="B156" s="99"/>
      <c r="C156" s="99"/>
      <c r="D156" s="99"/>
      <c r="E156" s="99" t="s">
        <v>676</v>
      </c>
      <c r="F156" s="99" t="s">
        <v>472</v>
      </c>
      <c r="G156" s="99"/>
      <c r="H156" s="99"/>
      <c r="I156" s="99"/>
      <c r="J156" s="99"/>
      <c r="K156" s="99"/>
      <c r="L156" s="99"/>
      <c r="M156" s="99"/>
      <c r="N156" s="99"/>
      <c r="O156" s="99"/>
      <c r="P156" s="99"/>
      <c r="Q156" s="99"/>
    </row>
    <row r="157" spans="1:17" x14ac:dyDescent="0.3">
      <c r="A157" s="99"/>
      <c r="B157" s="99"/>
      <c r="C157" s="99"/>
      <c r="D157" s="99"/>
      <c r="E157" s="99" t="s">
        <v>677</v>
      </c>
      <c r="F157" s="99" t="s">
        <v>473</v>
      </c>
      <c r="G157" s="99"/>
      <c r="H157" s="99"/>
      <c r="I157" s="99"/>
      <c r="J157" s="99"/>
      <c r="K157" s="99"/>
      <c r="L157" s="99"/>
      <c r="M157" s="99"/>
      <c r="N157" s="99"/>
      <c r="O157" s="99"/>
      <c r="P157" s="99"/>
      <c r="Q157" s="99"/>
    </row>
    <row r="158" spans="1:17" x14ac:dyDescent="0.3">
      <c r="A158" s="97"/>
      <c r="B158" s="97"/>
      <c r="C158" s="97"/>
      <c r="D158" s="97"/>
      <c r="E158" s="97"/>
      <c r="F158" s="97"/>
      <c r="G158" s="97"/>
      <c r="H158" s="97"/>
      <c r="I158" s="97"/>
      <c r="J158" s="97"/>
      <c r="K158" s="97"/>
      <c r="L158" s="97"/>
      <c r="M158" s="99"/>
      <c r="N158" s="99"/>
      <c r="O158" s="99"/>
      <c r="P158" s="99"/>
      <c r="Q158" s="99"/>
    </row>
    <row r="159" spans="1:17" x14ac:dyDescent="0.3">
      <c r="A159" s="97"/>
      <c r="B159" s="97"/>
      <c r="C159" s="97"/>
      <c r="D159" s="97"/>
      <c r="E159" s="97"/>
      <c r="F159" s="97"/>
      <c r="G159" s="97"/>
      <c r="H159" s="97"/>
      <c r="I159" s="97"/>
      <c r="J159" s="97"/>
      <c r="K159" s="97"/>
      <c r="L159" s="97"/>
      <c r="M159" s="99"/>
      <c r="N159" s="99"/>
      <c r="O159" s="99"/>
      <c r="P159" s="99"/>
      <c r="Q159" s="99"/>
    </row>
    <row r="160" spans="1:17" x14ac:dyDescent="0.3">
      <c r="A160" s="97"/>
      <c r="B160" s="97" t="s">
        <v>986</v>
      </c>
      <c r="C160" s="97"/>
      <c r="D160" s="97"/>
      <c r="E160" s="97"/>
      <c r="F160" s="109" t="s">
        <v>987</v>
      </c>
      <c r="G160" s="109" t="s">
        <v>988</v>
      </c>
      <c r="H160" s="97"/>
      <c r="I160" s="97"/>
      <c r="J160" s="97"/>
      <c r="K160" s="97"/>
      <c r="L160" s="97"/>
      <c r="M160" s="99"/>
      <c r="N160" s="99"/>
      <c r="O160" s="99"/>
      <c r="P160" s="99"/>
      <c r="Q160" s="99"/>
    </row>
    <row r="161" spans="1:17" x14ac:dyDescent="0.3">
      <c r="A161" s="97"/>
      <c r="B161" s="96" t="s">
        <v>560</v>
      </c>
      <c r="C161" s="97"/>
      <c r="D161" s="97"/>
      <c r="E161" s="97"/>
      <c r="F161" s="109" t="s">
        <v>989</v>
      </c>
      <c r="G161" s="109" t="s">
        <v>990</v>
      </c>
      <c r="H161" s="97"/>
      <c r="I161" s="97"/>
      <c r="J161" s="97"/>
      <c r="K161" s="97"/>
      <c r="L161" s="97"/>
      <c r="M161" s="99"/>
      <c r="N161" s="99"/>
      <c r="O161" s="99"/>
      <c r="P161" s="99"/>
      <c r="Q161" s="99"/>
    </row>
    <row r="162" spans="1:17" x14ac:dyDescent="0.3">
      <c r="A162" s="97"/>
      <c r="B162" s="97"/>
      <c r="C162" s="97"/>
      <c r="D162" s="97"/>
      <c r="E162" s="97"/>
      <c r="F162" s="97" t="s">
        <v>991</v>
      </c>
      <c r="G162" s="97" t="s">
        <v>1031</v>
      </c>
      <c r="H162" s="97"/>
      <c r="I162" s="97"/>
      <c r="J162" s="97"/>
      <c r="K162" s="97"/>
      <c r="L162" s="97"/>
      <c r="M162" s="99"/>
      <c r="N162" s="99"/>
      <c r="O162" s="99"/>
      <c r="P162" s="99"/>
      <c r="Q162" s="99"/>
    </row>
    <row r="163" spans="1:17" x14ac:dyDescent="0.3">
      <c r="A163" s="97"/>
      <c r="B163" s="97"/>
      <c r="C163" s="97"/>
      <c r="D163" s="97"/>
      <c r="E163" s="97"/>
      <c r="F163" s="97" t="s">
        <v>992</v>
      </c>
      <c r="G163" s="97" t="s">
        <v>993</v>
      </c>
      <c r="H163" s="97"/>
      <c r="I163" s="97"/>
      <c r="J163" s="97"/>
      <c r="K163" s="97"/>
      <c r="L163" s="97"/>
      <c r="M163" s="99"/>
      <c r="N163" s="99"/>
      <c r="O163" s="99"/>
      <c r="P163" s="99"/>
      <c r="Q163" s="99"/>
    </row>
    <row r="164" spans="1:17" x14ac:dyDescent="0.3">
      <c r="A164" s="97"/>
      <c r="B164" s="97"/>
      <c r="C164" s="97"/>
      <c r="D164" s="97"/>
      <c r="E164" s="97"/>
      <c r="F164" s="97" t="s">
        <v>994</v>
      </c>
      <c r="G164" s="97" t="s">
        <v>995</v>
      </c>
      <c r="H164" s="97"/>
      <c r="I164" s="97"/>
      <c r="J164" s="97"/>
      <c r="K164" s="97"/>
      <c r="L164" s="97"/>
      <c r="M164" s="99"/>
      <c r="N164" s="99"/>
      <c r="O164" s="99"/>
      <c r="P164" s="99"/>
      <c r="Q164" s="99"/>
    </row>
    <row r="165" spans="1:17" x14ac:dyDescent="0.3">
      <c r="A165" s="97"/>
      <c r="B165" s="97"/>
      <c r="C165" s="97"/>
      <c r="D165" s="97"/>
      <c r="E165" s="97"/>
      <c r="F165" s="97" t="s">
        <v>996</v>
      </c>
      <c r="G165" s="97" t="s">
        <v>997</v>
      </c>
      <c r="H165" s="97"/>
      <c r="I165" s="97"/>
      <c r="J165" s="97"/>
      <c r="K165" s="97"/>
      <c r="L165" s="97"/>
      <c r="M165" s="99"/>
      <c r="N165" s="99"/>
      <c r="O165" s="99"/>
      <c r="P165" s="99"/>
      <c r="Q165" s="99"/>
    </row>
    <row r="166" spans="1:17" x14ac:dyDescent="0.3">
      <c r="A166" s="97"/>
      <c r="B166" s="97"/>
      <c r="C166" s="97"/>
      <c r="D166" s="97"/>
      <c r="E166" s="97"/>
      <c r="F166" s="97"/>
      <c r="G166" s="97"/>
      <c r="H166" s="97"/>
      <c r="I166" s="97"/>
      <c r="J166" s="97"/>
      <c r="K166" s="97"/>
      <c r="L166" s="97"/>
      <c r="M166" s="99"/>
      <c r="N166" s="99"/>
      <c r="O166" s="99"/>
      <c r="P166" s="99"/>
      <c r="Q166" s="99"/>
    </row>
    <row r="167" spans="1:17" x14ac:dyDescent="0.3">
      <c r="A167" s="97"/>
      <c r="B167" s="97"/>
      <c r="C167" s="97"/>
      <c r="D167" s="97"/>
      <c r="E167" s="97"/>
      <c r="F167" s="97"/>
      <c r="G167" s="97"/>
      <c r="H167" s="97"/>
      <c r="I167" s="97"/>
      <c r="J167" s="97"/>
      <c r="K167" s="97"/>
      <c r="L167" s="97"/>
      <c r="M167" s="99"/>
      <c r="N167" s="99"/>
      <c r="O167" s="99"/>
      <c r="P167" s="99"/>
      <c r="Q167" s="99"/>
    </row>
    <row r="168" spans="1:17" x14ac:dyDescent="0.3">
      <c r="A168" s="97"/>
      <c r="B168" s="97"/>
      <c r="C168" s="97"/>
      <c r="D168" s="97"/>
      <c r="E168" s="97"/>
      <c r="F168" s="97"/>
      <c r="G168" s="97"/>
      <c r="H168" s="97"/>
      <c r="I168" s="97"/>
      <c r="J168" s="97"/>
      <c r="K168" s="97"/>
      <c r="L168" s="97"/>
      <c r="M168" s="99"/>
      <c r="N168" s="99"/>
      <c r="O168" s="99"/>
      <c r="P168" s="99"/>
      <c r="Q168" s="99"/>
    </row>
    <row r="169" spans="1:17" x14ac:dyDescent="0.3">
      <c r="A169" s="97"/>
      <c r="B169" s="109" t="s">
        <v>998</v>
      </c>
      <c r="C169" s="97"/>
      <c r="D169" s="97"/>
      <c r="E169" s="97"/>
      <c r="F169" s="109" t="s">
        <v>999</v>
      </c>
      <c r="G169" s="109" t="s">
        <v>1000</v>
      </c>
      <c r="H169" s="97"/>
      <c r="I169" s="97"/>
      <c r="J169" s="97"/>
      <c r="K169" s="97"/>
      <c r="L169" s="97"/>
      <c r="M169" s="99"/>
      <c r="N169" s="99"/>
      <c r="O169" s="99"/>
      <c r="P169" s="99"/>
      <c r="Q169" s="99"/>
    </row>
    <row r="170" spans="1:17" x14ac:dyDescent="0.3">
      <c r="A170" s="97"/>
      <c r="B170" s="97" t="s">
        <v>1001</v>
      </c>
      <c r="C170" s="97"/>
      <c r="D170" s="97"/>
      <c r="E170" s="97"/>
      <c r="F170" s="109" t="s">
        <v>1002</v>
      </c>
      <c r="G170" s="109" t="s">
        <v>1003</v>
      </c>
      <c r="H170" s="97"/>
      <c r="I170" s="97"/>
      <c r="J170" s="97"/>
      <c r="K170" s="97"/>
      <c r="L170" s="97"/>
      <c r="M170" s="99"/>
      <c r="N170" s="99"/>
      <c r="O170" s="99"/>
      <c r="P170" s="99"/>
      <c r="Q170" s="99"/>
    </row>
    <row r="171" spans="1:17" x14ac:dyDescent="0.3">
      <c r="A171" s="97"/>
      <c r="B171" s="111" t="s">
        <v>1004</v>
      </c>
      <c r="C171" s="97"/>
      <c r="D171" s="97"/>
      <c r="E171" s="97"/>
      <c r="F171" s="109" t="s">
        <v>1005</v>
      </c>
      <c r="G171" s="109" t="s">
        <v>1006</v>
      </c>
      <c r="H171" s="97"/>
      <c r="I171" s="97"/>
      <c r="J171" s="97"/>
      <c r="K171" s="97"/>
      <c r="L171" s="97"/>
      <c r="M171" s="99"/>
      <c r="N171" s="99"/>
      <c r="O171" s="99"/>
      <c r="P171" s="99"/>
      <c r="Q171" s="99"/>
    </row>
    <row r="172" spans="1:17" x14ac:dyDescent="0.3">
      <c r="A172" s="97"/>
      <c r="B172" s="97"/>
      <c r="C172" s="97"/>
      <c r="D172" s="97"/>
      <c r="E172" s="97"/>
      <c r="F172" s="97"/>
      <c r="G172" s="97" t="s">
        <v>1007</v>
      </c>
      <c r="H172" s="97"/>
      <c r="I172" s="97"/>
      <c r="J172" s="97"/>
      <c r="K172" s="97"/>
      <c r="L172" s="97"/>
      <c r="M172" s="99"/>
      <c r="N172" s="99"/>
      <c r="O172" s="99"/>
      <c r="P172" s="99"/>
      <c r="Q172" s="99"/>
    </row>
    <row r="173" spans="1:17" x14ac:dyDescent="0.3">
      <c r="A173" s="99" t="s">
        <v>413</v>
      </c>
      <c r="B173" s="99"/>
      <c r="C173" s="100" t="s">
        <v>560</v>
      </c>
      <c r="D173" s="100"/>
      <c r="E173" s="99" t="s">
        <v>611</v>
      </c>
      <c r="F173" s="108" t="s">
        <v>414</v>
      </c>
      <c r="G173" s="99"/>
      <c r="H173" s="99"/>
      <c r="I173" s="101"/>
      <c r="J173" s="102"/>
      <c r="K173" s="99"/>
      <c r="L173" s="99"/>
      <c r="M173" s="99"/>
      <c r="N173" s="99"/>
      <c r="O173" s="99"/>
      <c r="P173" s="99"/>
      <c r="Q173" s="99"/>
    </row>
    <row r="174" spans="1:17" x14ac:dyDescent="0.3">
      <c r="A174" s="99"/>
      <c r="B174" s="99"/>
      <c r="C174" s="99"/>
      <c r="D174" s="99"/>
      <c r="E174" s="99" t="s">
        <v>612</v>
      </c>
      <c r="F174" s="108" t="s">
        <v>415</v>
      </c>
      <c r="G174" s="99"/>
      <c r="H174" s="99"/>
      <c r="I174" s="101"/>
      <c r="J174" s="102"/>
      <c r="K174" s="99"/>
      <c r="L174" s="99"/>
      <c r="M174" s="99"/>
      <c r="N174" s="99"/>
      <c r="O174" s="99"/>
      <c r="P174" s="99"/>
      <c r="Q174" s="99"/>
    </row>
    <row r="175" spans="1:17" x14ac:dyDescent="0.3">
      <c r="A175" s="99"/>
      <c r="B175" s="99"/>
      <c r="C175" s="99"/>
      <c r="D175" s="99"/>
      <c r="E175" s="99" t="s">
        <v>610</v>
      </c>
      <c r="F175" s="108" t="s">
        <v>416</v>
      </c>
      <c r="G175" s="99"/>
      <c r="H175" s="99"/>
      <c r="I175" s="101"/>
      <c r="J175" s="99"/>
      <c r="K175" s="99"/>
      <c r="L175" s="99"/>
      <c r="M175" s="99"/>
      <c r="N175" s="99"/>
      <c r="O175" s="99"/>
      <c r="P175" s="99"/>
      <c r="Q175" s="99"/>
    </row>
    <row r="176" spans="1:17" x14ac:dyDescent="0.3">
      <c r="A176" s="99"/>
      <c r="B176" s="99"/>
      <c r="C176" s="99"/>
      <c r="D176" s="99"/>
      <c r="E176" s="99" t="s">
        <v>750</v>
      </c>
      <c r="F176" s="108" t="s">
        <v>417</v>
      </c>
      <c r="G176" s="99"/>
      <c r="H176" s="99"/>
      <c r="I176" s="101"/>
      <c r="J176" s="102"/>
      <c r="K176" s="99"/>
      <c r="L176" s="99"/>
      <c r="M176" s="99"/>
      <c r="N176" s="99"/>
      <c r="O176" s="99"/>
      <c r="P176" s="99"/>
      <c r="Q176" s="99"/>
    </row>
    <row r="177" spans="1:17" x14ac:dyDescent="0.3">
      <c r="A177" s="99"/>
      <c r="B177" s="99"/>
      <c r="C177" s="99"/>
      <c r="D177" s="99"/>
      <c r="E177" s="99" t="s">
        <v>614</v>
      </c>
      <c r="F177" s="108" t="s">
        <v>419</v>
      </c>
      <c r="G177" s="99"/>
      <c r="H177" s="99"/>
      <c r="I177" s="101"/>
      <c r="J177" s="99"/>
      <c r="K177" s="99"/>
      <c r="L177" s="99"/>
      <c r="M177" s="99"/>
      <c r="N177" s="99"/>
      <c r="O177" s="99"/>
      <c r="P177" s="99"/>
      <c r="Q177" s="99"/>
    </row>
    <row r="178" spans="1:17" x14ac:dyDescent="0.3">
      <c r="A178" s="99"/>
      <c r="B178" s="99"/>
      <c r="C178" s="99"/>
      <c r="D178" s="99"/>
      <c r="E178" s="99" t="s">
        <v>613</v>
      </c>
      <c r="F178" s="108" t="s">
        <v>418</v>
      </c>
      <c r="G178" s="99"/>
      <c r="H178" s="99"/>
      <c r="I178" s="101"/>
      <c r="J178" s="102"/>
      <c r="K178" s="99"/>
      <c r="L178" s="99"/>
      <c r="M178" s="99"/>
      <c r="N178" s="99"/>
      <c r="O178" s="99"/>
      <c r="P178" s="99"/>
      <c r="Q178" s="99"/>
    </row>
    <row r="179" spans="1:17" x14ac:dyDescent="0.3">
      <c r="A179" s="97"/>
      <c r="B179" s="97"/>
      <c r="C179" s="97"/>
      <c r="D179" s="97"/>
      <c r="E179" s="97"/>
      <c r="F179" s="97"/>
      <c r="G179" s="97"/>
      <c r="H179" s="97"/>
      <c r="I179" s="97"/>
      <c r="J179" s="97"/>
      <c r="K179" s="97"/>
      <c r="L179" s="97"/>
      <c r="M179" s="99"/>
      <c r="N179" s="99"/>
      <c r="O179" s="99"/>
      <c r="P179" s="99"/>
      <c r="Q179" s="99"/>
    </row>
    <row r="180" spans="1:17" x14ac:dyDescent="0.3">
      <c r="A180" s="97"/>
      <c r="B180" s="97"/>
      <c r="C180" s="97"/>
      <c r="D180" s="97"/>
      <c r="E180" s="97"/>
      <c r="F180" s="97"/>
      <c r="G180" s="97"/>
      <c r="H180" s="97"/>
      <c r="I180" s="97"/>
      <c r="J180" s="97"/>
      <c r="K180" s="97"/>
      <c r="L180" s="97"/>
      <c r="M180" s="99"/>
      <c r="N180" s="99"/>
      <c r="O180" s="99"/>
      <c r="P180" s="99"/>
      <c r="Q180" s="99"/>
    </row>
    <row r="181" spans="1:17" x14ac:dyDescent="0.3">
      <c r="A181" s="97"/>
      <c r="B181" s="97" t="s">
        <v>1008</v>
      </c>
      <c r="C181" s="97"/>
      <c r="D181" s="97"/>
      <c r="E181" s="97"/>
      <c r="F181" s="97" t="s">
        <v>1009</v>
      </c>
      <c r="G181" s="97" t="s">
        <v>797</v>
      </c>
      <c r="H181" s="97"/>
      <c r="I181" s="97"/>
      <c r="J181" s="97"/>
      <c r="K181" s="243" t="s">
        <v>1010</v>
      </c>
      <c r="L181" s="97"/>
      <c r="M181" s="99"/>
      <c r="N181" s="99"/>
      <c r="O181" s="99"/>
      <c r="P181" s="99"/>
      <c r="Q181" s="99"/>
    </row>
    <row r="182" spans="1:17" x14ac:dyDescent="0.3">
      <c r="A182" s="97"/>
      <c r="B182" s="97"/>
      <c r="C182" s="97"/>
      <c r="D182" s="97"/>
      <c r="E182" s="97"/>
      <c r="F182" s="97" t="s">
        <v>1011</v>
      </c>
      <c r="G182" s="97" t="s">
        <v>881</v>
      </c>
      <c r="H182" s="97"/>
      <c r="I182" s="97"/>
      <c r="J182" s="97"/>
      <c r="K182" s="97"/>
      <c r="L182" s="97"/>
      <c r="M182" s="99"/>
      <c r="N182" s="99"/>
      <c r="O182" s="99"/>
      <c r="P182" s="99"/>
      <c r="Q182" s="99"/>
    </row>
    <row r="183" spans="1:17" x14ac:dyDescent="0.3">
      <c r="A183" s="97"/>
      <c r="B183" s="97"/>
      <c r="C183" s="97"/>
      <c r="D183" s="97"/>
      <c r="E183" s="97"/>
      <c r="F183" s="97"/>
      <c r="G183" s="97"/>
      <c r="H183" s="97"/>
      <c r="I183" s="97"/>
      <c r="J183" s="97"/>
      <c r="K183" s="97"/>
      <c r="L183" s="97"/>
      <c r="M183" s="99"/>
      <c r="N183" s="99"/>
      <c r="O183" s="99"/>
      <c r="P183" s="99"/>
      <c r="Q183" s="99"/>
    </row>
    <row r="184" spans="1:17" x14ac:dyDescent="0.3">
      <c r="A184" s="97"/>
      <c r="B184" s="97"/>
      <c r="C184" s="97"/>
      <c r="D184" s="97"/>
      <c r="E184" s="97"/>
      <c r="F184" s="97"/>
      <c r="G184" s="97"/>
      <c r="H184" s="97"/>
      <c r="I184" s="97"/>
      <c r="J184" s="97"/>
      <c r="K184" s="97"/>
      <c r="L184" s="97"/>
      <c r="M184" s="99"/>
      <c r="N184" s="99"/>
      <c r="O184" s="99"/>
      <c r="P184" s="99"/>
      <c r="Q184" s="99"/>
    </row>
    <row r="185" spans="1:17" x14ac:dyDescent="0.3">
      <c r="A185" s="97"/>
      <c r="B185" s="97" t="s">
        <v>1012</v>
      </c>
      <c r="C185" s="97"/>
      <c r="D185" s="97"/>
      <c r="E185" s="97"/>
      <c r="F185" s="97" t="s">
        <v>1013</v>
      </c>
      <c r="G185" s="97" t="s">
        <v>797</v>
      </c>
      <c r="H185" s="97"/>
      <c r="I185" s="97"/>
      <c r="J185" s="97"/>
      <c r="K185" s="243" t="s">
        <v>1014</v>
      </c>
      <c r="L185" s="97"/>
      <c r="M185" s="99"/>
      <c r="N185" s="99"/>
      <c r="O185" s="99"/>
      <c r="P185" s="99"/>
      <c r="Q185" s="99"/>
    </row>
    <row r="186" spans="1:17" x14ac:dyDescent="0.3">
      <c r="A186" s="97"/>
      <c r="B186" s="97"/>
      <c r="C186" s="97"/>
      <c r="D186" s="97"/>
      <c r="E186" s="97"/>
      <c r="F186" s="97" t="s">
        <v>1015</v>
      </c>
      <c r="G186" s="97" t="s">
        <v>881</v>
      </c>
      <c r="H186" s="97"/>
      <c r="I186" s="97"/>
      <c r="J186" s="97"/>
      <c r="K186" s="97"/>
      <c r="L186" s="97"/>
      <c r="M186" s="99"/>
      <c r="N186" s="99"/>
      <c r="O186" s="99"/>
      <c r="P186" s="99"/>
      <c r="Q186" s="99"/>
    </row>
    <row r="187" spans="1:17" x14ac:dyDescent="0.3">
      <c r="A187" s="97"/>
      <c r="B187" s="97"/>
      <c r="C187" s="97"/>
      <c r="D187" s="97"/>
      <c r="E187" s="97"/>
      <c r="F187" s="97"/>
      <c r="G187" s="97"/>
      <c r="H187" s="97"/>
      <c r="I187" s="97"/>
      <c r="J187" s="97"/>
      <c r="K187" s="97"/>
      <c r="L187" s="97"/>
      <c r="M187" s="99"/>
      <c r="N187" s="99"/>
      <c r="O187" s="99"/>
      <c r="P187" s="99"/>
      <c r="Q187" s="99"/>
    </row>
    <row r="188" spans="1:17" x14ac:dyDescent="0.3">
      <c r="A188" s="97"/>
      <c r="B188" s="97" t="s">
        <v>1016</v>
      </c>
      <c r="C188" s="97"/>
      <c r="D188" s="97"/>
      <c r="E188" s="97"/>
      <c r="F188" s="97" t="s">
        <v>1017</v>
      </c>
      <c r="G188" s="97" t="s">
        <v>797</v>
      </c>
      <c r="H188" s="97"/>
      <c r="I188" s="97"/>
      <c r="J188" s="97"/>
      <c r="K188" s="243" t="s">
        <v>1018</v>
      </c>
      <c r="L188" s="97"/>
      <c r="M188" s="99"/>
      <c r="N188" s="99"/>
      <c r="O188" s="99"/>
      <c r="P188" s="99"/>
      <c r="Q188" s="99"/>
    </row>
    <row r="189" spans="1:17" x14ac:dyDescent="0.3">
      <c r="A189" s="97"/>
      <c r="B189" s="97"/>
      <c r="C189" s="97"/>
      <c r="D189" s="97"/>
      <c r="E189" s="97"/>
      <c r="F189" s="97" t="s">
        <v>1019</v>
      </c>
      <c r="G189" s="97" t="s">
        <v>881</v>
      </c>
      <c r="H189" s="97"/>
      <c r="I189" s="97"/>
      <c r="J189" s="97"/>
      <c r="K189" s="97"/>
      <c r="L189" s="97"/>
      <c r="M189" s="99"/>
      <c r="N189" s="99"/>
      <c r="O189" s="99"/>
      <c r="P189" s="99"/>
      <c r="Q189" s="99"/>
    </row>
    <row r="190" spans="1:17" x14ac:dyDescent="0.3">
      <c r="A190" s="97"/>
      <c r="B190" s="97"/>
      <c r="C190" s="97"/>
      <c r="D190" s="97"/>
      <c r="E190" s="97"/>
      <c r="F190" s="97"/>
      <c r="G190" s="97"/>
      <c r="H190" s="97"/>
      <c r="I190" s="97"/>
      <c r="J190" s="97"/>
      <c r="K190" s="97"/>
      <c r="L190" s="97"/>
      <c r="M190" s="99"/>
      <c r="N190" s="99"/>
      <c r="O190" s="99"/>
      <c r="P190" s="99"/>
      <c r="Q190" s="99"/>
    </row>
    <row r="191" spans="1:17" x14ac:dyDescent="0.3">
      <c r="A191" s="97" t="s">
        <v>1020</v>
      </c>
      <c r="B191" s="97"/>
      <c r="C191" s="97"/>
      <c r="D191" s="97"/>
      <c r="E191" s="97"/>
      <c r="F191" s="97"/>
      <c r="G191" s="97"/>
      <c r="H191" s="97"/>
      <c r="I191" s="97"/>
      <c r="J191" s="97"/>
      <c r="K191" s="97"/>
      <c r="L191" s="97"/>
      <c r="M191" s="99"/>
      <c r="N191" s="99"/>
      <c r="O191" s="99"/>
      <c r="P191" s="99"/>
      <c r="Q191" s="99"/>
    </row>
    <row r="192" spans="1:17" x14ac:dyDescent="0.3">
      <c r="A192" s="112" t="s">
        <v>1021</v>
      </c>
      <c r="B192" s="97"/>
      <c r="C192" s="97"/>
      <c r="D192" s="97"/>
      <c r="E192" s="97"/>
      <c r="F192" s="97"/>
      <c r="G192" s="97"/>
      <c r="H192" s="97"/>
      <c r="I192" s="97"/>
      <c r="J192" s="97"/>
      <c r="K192" s="97"/>
      <c r="L192" s="97"/>
      <c r="M192" s="99"/>
      <c r="N192" s="99"/>
      <c r="O192" s="99"/>
      <c r="P192" s="99"/>
      <c r="Q192" s="99"/>
    </row>
    <row r="193" spans="1:17" x14ac:dyDescent="0.3">
      <c r="A193" s="97"/>
      <c r="B193" s="97"/>
      <c r="C193" s="97"/>
      <c r="D193" s="97"/>
      <c r="E193" s="97"/>
      <c r="F193" s="97"/>
      <c r="G193" s="97"/>
      <c r="H193" s="97"/>
      <c r="I193" s="97"/>
      <c r="J193" s="97"/>
      <c r="K193" s="97"/>
      <c r="L193" s="97"/>
      <c r="M193" s="99"/>
      <c r="N193" s="99"/>
      <c r="O193" s="99"/>
      <c r="P193" s="99"/>
      <c r="Q193" s="99"/>
    </row>
    <row r="194" spans="1:17" x14ac:dyDescent="0.3">
      <c r="A194" s="97"/>
      <c r="B194" s="97"/>
      <c r="C194" s="97"/>
      <c r="D194" s="97"/>
      <c r="E194" s="97"/>
      <c r="F194" s="97"/>
      <c r="G194" s="97"/>
      <c r="H194" s="97"/>
      <c r="I194" s="97"/>
      <c r="J194" s="97"/>
      <c r="K194" s="97"/>
      <c r="L194" s="97"/>
      <c r="M194" s="99"/>
      <c r="N194" s="99"/>
      <c r="O194" s="99"/>
      <c r="P194" s="99"/>
      <c r="Q194" s="99"/>
    </row>
    <row r="195" spans="1:17" x14ac:dyDescent="0.3">
      <c r="A195" s="97" t="s">
        <v>980</v>
      </c>
      <c r="B195" s="97"/>
      <c r="C195" s="97"/>
      <c r="D195" s="97"/>
      <c r="E195" s="97"/>
      <c r="F195" s="97"/>
      <c r="G195" s="97"/>
      <c r="H195" s="97"/>
      <c r="I195" s="97"/>
      <c r="J195" s="97"/>
      <c r="K195" s="97"/>
      <c r="L195" s="97"/>
      <c r="M195" s="99"/>
      <c r="N195" s="99"/>
      <c r="O195" s="99"/>
      <c r="P195" s="99"/>
      <c r="Q195" s="99"/>
    </row>
    <row r="196" spans="1:17" x14ac:dyDescent="0.3">
      <c r="A196" s="97" t="s">
        <v>921</v>
      </c>
      <c r="B196" s="97"/>
      <c r="C196" s="97"/>
      <c r="D196" s="97"/>
      <c r="E196" s="97"/>
      <c r="F196" s="97"/>
      <c r="G196" s="97"/>
      <c r="H196" s="97"/>
      <c r="I196" s="97"/>
      <c r="J196" s="97"/>
      <c r="K196" s="97"/>
      <c r="L196" s="97"/>
      <c r="M196" s="99"/>
      <c r="N196" s="99"/>
      <c r="O196" s="99"/>
      <c r="P196" s="99"/>
      <c r="Q196" s="99"/>
    </row>
    <row r="197" spans="1:17" x14ac:dyDescent="0.3">
      <c r="A197" s="97"/>
      <c r="B197" s="97"/>
      <c r="C197" s="97"/>
      <c r="D197" s="97"/>
      <c r="E197" s="97"/>
      <c r="F197" s="97"/>
      <c r="G197" s="97"/>
      <c r="H197" s="97"/>
      <c r="I197" s="97"/>
      <c r="J197" s="97"/>
      <c r="K197" s="97"/>
      <c r="L197" s="97"/>
      <c r="M197" s="99"/>
      <c r="N197" s="99"/>
      <c r="O197" s="99"/>
      <c r="P197" s="99"/>
      <c r="Q197" s="99"/>
    </row>
  </sheetData>
  <sheetProtection algorithmName="SHA-512" hashValue="2XgCdUa0yYsnOBnqexJgjcidHkDr86O7bqs8voV/qOgeuc4Ho1N92Wuorg/kma/17zBRi4PDcnB7aWi52fQ8Qg==" saltValue="zYbJO2nIdPC5vZfNbpuNNA==" spinCount="100000" sheet="1" objects="1" scenarios="1" selectLockedCells="1"/>
  <customSheetViews>
    <customSheetView guid="{AE41DE6F-95E5-46AF-A2EB-15E2780C478F}" fitToPage="1">
      <selection activeCell="F54" sqref="F54"/>
      <pageMargins left="0.35433070866141736" right="0.31496062992125984" top="0.39370078740157483" bottom="0.33" header="0.31496062992125984" footer="0.31496062992125984"/>
      <pageSetup paperSize="9" scale="71" orientation="landscape" r:id="rId1"/>
      <headerFooter>
        <oddFooter>&amp;Rpage 11/11</oddFooter>
      </headerFooter>
    </customSheetView>
  </customSheetViews>
  <mergeCells count="9">
    <mergeCell ref="A42:L43"/>
    <mergeCell ref="A44:L44"/>
    <mergeCell ref="A45:L47"/>
    <mergeCell ref="A17:L18"/>
    <mergeCell ref="A21:L22"/>
    <mergeCell ref="A20:L20"/>
    <mergeCell ref="A23:L23"/>
    <mergeCell ref="A24:L25"/>
    <mergeCell ref="A41:L41"/>
  </mergeCells>
  <conditionalFormatting sqref="A3:L3">
    <cfRule type="expression" dxfId="29" priority="32">
      <formula>$A$3&lt;&gt;""</formula>
    </cfRule>
  </conditionalFormatting>
  <conditionalFormatting sqref="A30:L30">
    <cfRule type="expression" dxfId="28" priority="31">
      <formula>$A$30&lt;&gt;""</formula>
    </cfRule>
  </conditionalFormatting>
  <conditionalFormatting sqref="H6">
    <cfRule type="expression" dxfId="27" priority="28">
      <formula>AND($A$3="",$H$6="")</formula>
    </cfRule>
  </conditionalFormatting>
  <conditionalFormatting sqref="H7">
    <cfRule type="expression" dxfId="26" priority="27">
      <formula>AND($A$3="",$H$7="")</formula>
    </cfRule>
  </conditionalFormatting>
  <conditionalFormatting sqref="H8">
    <cfRule type="expression" dxfId="25" priority="26">
      <formula>AND($A$3="",$H$8="")</formula>
    </cfRule>
  </conditionalFormatting>
  <conditionalFormatting sqref="H9">
    <cfRule type="expression" dxfId="24" priority="25">
      <formula>AND($A$3="",$H$9="")</formula>
    </cfRule>
  </conditionalFormatting>
  <conditionalFormatting sqref="H10">
    <cfRule type="expression" dxfId="23" priority="24">
      <formula>AND($A$3="",$H$10="")</formula>
    </cfRule>
  </conditionalFormatting>
  <conditionalFormatting sqref="H11">
    <cfRule type="expression" dxfId="22" priority="23">
      <formula>AND($A$3="",$H$11="")</formula>
    </cfRule>
  </conditionalFormatting>
  <conditionalFormatting sqref="H12">
    <cfRule type="expression" dxfId="21" priority="22">
      <formula>AND($A$3="",$H$12="")</formula>
    </cfRule>
  </conditionalFormatting>
  <conditionalFormatting sqref="H13">
    <cfRule type="expression" dxfId="20" priority="21">
      <formula>AND($A$3="",$H$13="")</formula>
    </cfRule>
  </conditionalFormatting>
  <conditionalFormatting sqref="H14">
    <cfRule type="expression" dxfId="19" priority="20">
      <formula>AND($A$3="",$H$14="")</formula>
    </cfRule>
  </conditionalFormatting>
  <conditionalFormatting sqref="A17:L18">
    <cfRule type="expression" dxfId="18" priority="19">
      <formula>AND($A$3="",$A$17="")</formula>
    </cfRule>
  </conditionalFormatting>
  <conditionalFormatting sqref="A21:L22">
    <cfRule type="expression" dxfId="17" priority="18">
      <formula>AND($A$3="",$A$21="")</formula>
    </cfRule>
  </conditionalFormatting>
  <conditionalFormatting sqref="A24:L25">
    <cfRule type="expression" dxfId="16" priority="17">
      <formula>AND($A$3="",$A$24="")</formula>
    </cfRule>
  </conditionalFormatting>
  <conditionalFormatting sqref="F15">
    <cfRule type="expression" dxfId="15" priority="16">
      <formula>AND($F$15="",OR($H$6=$G$63,$I$6=$G$63,$J$6=$G$63,$K$6=$G$63,$L$6=$G$63))</formula>
    </cfRule>
  </conditionalFormatting>
  <conditionalFormatting sqref="A5:L25">
    <cfRule type="expression" dxfId="14" priority="15">
      <formula>$A$3&lt;&gt;""</formula>
    </cfRule>
  </conditionalFormatting>
  <conditionalFormatting sqref="I33">
    <cfRule type="expression" dxfId="13" priority="14">
      <formula>AND($A$30="",$I$33="")</formula>
    </cfRule>
  </conditionalFormatting>
  <conditionalFormatting sqref="I34">
    <cfRule type="expression" dxfId="12" priority="13">
      <formula>AND($A$30="",$I$34="")</formula>
    </cfRule>
  </conditionalFormatting>
  <conditionalFormatting sqref="I35">
    <cfRule type="expression" dxfId="11" priority="12">
      <formula>AND($A$30="",$I$35="")</formula>
    </cfRule>
  </conditionalFormatting>
  <conditionalFormatting sqref="I36">
    <cfRule type="expression" dxfId="10" priority="11">
      <formula>AND($A$30="",$I$36="")</formula>
    </cfRule>
  </conditionalFormatting>
  <conditionalFormatting sqref="I37">
    <cfRule type="expression" dxfId="9" priority="10">
      <formula>AND($A$30="",$I$37="")</formula>
    </cfRule>
  </conditionalFormatting>
  <conditionalFormatting sqref="I38">
    <cfRule type="expression" dxfId="8" priority="9">
      <formula>AND($A$30="",$I$38="")</formula>
    </cfRule>
  </conditionalFormatting>
  <conditionalFormatting sqref="I39">
    <cfRule type="expression" dxfId="7" priority="8">
      <formula>AND($A$30="",$I$39="")</formula>
    </cfRule>
  </conditionalFormatting>
  <conditionalFormatting sqref="A42:L43">
    <cfRule type="expression" dxfId="6" priority="7">
      <formula>AND($A$42="",OR($I$39=$G$181,$J$39=$G$181,$K$39=$G$181,$L$39=$G$181))</formula>
    </cfRule>
  </conditionalFormatting>
  <conditionalFormatting sqref="A45:L47">
    <cfRule type="expression" dxfId="5" priority="6">
      <formula>AND($A$30="",$A$45="")</formula>
    </cfRule>
  </conditionalFormatting>
  <conditionalFormatting sqref="K48">
    <cfRule type="expression" dxfId="4" priority="5">
      <formula>AND($A$30="",$K$48="")</formula>
    </cfRule>
  </conditionalFormatting>
  <conditionalFormatting sqref="K49">
    <cfRule type="expression" dxfId="3" priority="4">
      <formula>AND($K$49="",$K$48=$G$185)</formula>
    </cfRule>
  </conditionalFormatting>
  <conditionalFormatting sqref="B32:L53 A32:A51 A53">
    <cfRule type="expression" dxfId="2" priority="3">
      <formula>$A$30&lt;&gt;""</formula>
    </cfRule>
  </conditionalFormatting>
  <conditionalFormatting sqref="A32:G32">
    <cfRule type="expression" dxfId="1" priority="2">
      <formula>$A$30&lt;&gt;""</formula>
    </cfRule>
  </conditionalFormatting>
  <conditionalFormatting sqref="G32">
    <cfRule type="expression" dxfId="0" priority="1">
      <formula>AND($A$30="",$G$32="")</formula>
    </cfRule>
  </conditionalFormatting>
  <dataValidations count="12">
    <dataValidation type="list" allowBlank="1" showInputMessage="1" showErrorMessage="1" error="choix limité à la liste proposée" sqref="H6:L6" xr:uid="{00000000-0002-0000-0B00-000000000000}">
      <formula1>$G$61:$G$67</formula1>
    </dataValidation>
    <dataValidation type="list" allowBlank="1" showInputMessage="1" showErrorMessage="1" error="choix limité à la liste proposée" sqref="H7:L7" xr:uid="{00000000-0002-0000-0B00-000001000000}">
      <formula1>$G$69:$G$70</formula1>
    </dataValidation>
    <dataValidation type="list" allowBlank="1" showInputMessage="1" showErrorMessage="1" error="choix limité à la liste proposée" sqref="H8:L8" xr:uid="{00000000-0002-0000-0B00-000002000000}">
      <formula1>$G$72:$G$73</formula1>
    </dataValidation>
    <dataValidation type="list" allowBlank="1" showInputMessage="1" showErrorMessage="1" error="choix limité à la liste proposée" sqref="H9:L9" xr:uid="{00000000-0002-0000-0B00-000003000000}">
      <formula1>$G$75:$G$76</formula1>
    </dataValidation>
    <dataValidation type="list" allowBlank="1" showInputMessage="1" showErrorMessage="1" error="choix limité à la liste proposée" sqref="H14:L14" xr:uid="{00000000-0002-0000-0B00-000004000000}">
      <formula1>$G$78:$G$80</formula1>
    </dataValidation>
    <dataValidation type="list" allowBlank="1" showInputMessage="1" showErrorMessage="1" error="Choix limité à la liste proposée" sqref="I33:L33" xr:uid="{00000000-0002-0000-0B00-000005000000}">
      <formula1>$F$104:$F$157</formula1>
    </dataValidation>
    <dataValidation type="list" allowBlank="1" showInputMessage="1" showErrorMessage="1" error="choix limité à la liste proposée" sqref="I34:L34" xr:uid="{00000000-0002-0000-0B00-000006000000}">
      <formula1>$G$162:$G$165</formula1>
    </dataValidation>
    <dataValidation type="list" allowBlank="1" showInputMessage="1" showErrorMessage="1" error="choix limité à la liste proposée" sqref="I36:L36" xr:uid="{00000000-0002-0000-0B00-000007000000}">
      <formula1>$F$173:$F$178</formula1>
    </dataValidation>
    <dataValidation type="list" allowBlank="1" showInputMessage="1" showErrorMessage="1" error="chioix limité à la liste proposée" sqref="I37:L37" xr:uid="{00000000-0002-0000-0B00-000008000000}">
      <formula1>$G$188:$G$189</formula1>
    </dataValidation>
    <dataValidation type="list" allowBlank="1" showInputMessage="1" showErrorMessage="1" error="choix limité à la liste proposée" sqref="I39:L39" xr:uid="{00000000-0002-0000-0B00-000009000000}">
      <formula1>$G$181:$G$182</formula1>
    </dataValidation>
    <dataValidation type="list" allowBlank="1" showInputMessage="1" showErrorMessage="1" error="choix limité à la liste proposée" sqref="K48" xr:uid="{00000000-0002-0000-0B00-00000A000000}">
      <formula1>$G$185:$G$186</formula1>
    </dataValidation>
    <dataValidation type="date" allowBlank="1" showInputMessage="1" showErrorMessage="1" error="Format de date inadéquat ou date incompatible avec la période couverte par le FEAMP" sqref="G32" xr:uid="{00000000-0002-0000-0B00-00000B000000}">
      <formula1>41640</formula1>
      <formula2>45291</formula2>
    </dataValidation>
  </dataValidations>
  <pageMargins left="0.35433070866141736" right="0.31496062992125984" top="0.34" bottom="0.33" header="0.31496062992125984" footer="0.31496062992125984"/>
  <pageSetup paperSize="9" scale="70" orientation="landscape" r:id="rId2"/>
  <headerFooter>
    <oddFooter>&amp;Rpage 11/11</oddFooter>
  </headerFooter>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54"/>
  <sheetViews>
    <sheetView workbookViewId="0">
      <selection activeCell="F33" sqref="F33:G33"/>
    </sheetView>
  </sheetViews>
  <sheetFormatPr baseColWidth="10" defaultColWidth="11.44140625" defaultRowHeight="14.4" x14ac:dyDescent="0.3"/>
  <cols>
    <col min="1" max="1" width="3.88671875" style="139" customWidth="1"/>
    <col min="2" max="3" width="14.44140625" style="139" customWidth="1"/>
    <col min="4" max="4" width="28.77734375" style="139" customWidth="1"/>
    <col min="5" max="5" width="4.109375" style="139" customWidth="1"/>
    <col min="6" max="8" width="14.44140625" style="139" customWidth="1"/>
    <col min="9" max="9" width="16.6640625" style="139" customWidth="1"/>
    <col min="10" max="16384" width="11.44140625" style="139"/>
  </cols>
  <sheetData>
    <row r="1" spans="1:9" x14ac:dyDescent="0.3">
      <c r="A1" s="187" t="s">
        <v>1034</v>
      </c>
      <c r="B1" s="188"/>
      <c r="C1" s="188"/>
      <c r="D1" s="188"/>
      <c r="E1" s="188"/>
      <c r="F1" s="188"/>
      <c r="G1" s="188"/>
      <c r="H1" s="188"/>
      <c r="I1" s="189"/>
    </row>
    <row r="2" spans="1:9" ht="4.2" customHeight="1" thickBot="1" x14ac:dyDescent="0.35">
      <c r="A2" s="190"/>
      <c r="B2" s="191"/>
      <c r="C2" s="191"/>
      <c r="D2" s="191"/>
      <c r="E2" s="191"/>
      <c r="F2" s="191"/>
      <c r="G2" s="191"/>
      <c r="H2" s="191"/>
      <c r="I2" s="192"/>
    </row>
    <row r="3" spans="1:9" ht="57" customHeight="1" thickBot="1" x14ac:dyDescent="0.35">
      <c r="A3" s="366" t="s">
        <v>1320</v>
      </c>
      <c r="B3" s="367"/>
      <c r="C3" s="367"/>
      <c r="D3" s="367"/>
      <c r="E3" s="367"/>
      <c r="F3" s="367"/>
      <c r="G3" s="367"/>
      <c r="H3" s="367"/>
      <c r="I3" s="368"/>
    </row>
    <row r="4" spans="1:9" ht="5.25" customHeight="1" x14ac:dyDescent="0.3">
      <c r="A4" s="190"/>
      <c r="B4" s="191"/>
      <c r="C4" s="191"/>
      <c r="D4" s="191"/>
      <c r="E4" s="191"/>
      <c r="F4" s="191"/>
      <c r="G4" s="191"/>
      <c r="H4" s="191"/>
      <c r="I4" s="192"/>
    </row>
    <row r="5" spans="1:9" ht="3" customHeight="1" x14ac:dyDescent="0.3">
      <c r="A5" s="363"/>
      <c r="B5" s="364"/>
      <c r="C5" s="364"/>
      <c r="D5" s="364"/>
      <c r="E5" s="364"/>
      <c r="F5" s="364"/>
      <c r="G5" s="364"/>
      <c r="H5" s="364"/>
      <c r="I5" s="365"/>
    </row>
    <row r="6" spans="1:9" ht="72.599999999999994" customHeight="1" x14ac:dyDescent="0.3">
      <c r="A6" s="372" t="s">
        <v>1319</v>
      </c>
      <c r="B6" s="373"/>
      <c r="C6" s="373"/>
      <c r="D6" s="373"/>
      <c r="E6" s="373"/>
      <c r="F6" s="373"/>
      <c r="G6" s="373"/>
      <c r="H6" s="373"/>
      <c r="I6" s="374"/>
    </row>
    <row r="7" spans="1:9" ht="1.5" customHeight="1" x14ac:dyDescent="0.3">
      <c r="A7" s="260"/>
      <c r="B7" s="261"/>
      <c r="C7" s="261"/>
      <c r="D7" s="261"/>
      <c r="E7" s="261"/>
      <c r="F7" s="261"/>
      <c r="G7" s="261"/>
      <c r="H7" s="261"/>
      <c r="I7" s="262"/>
    </row>
    <row r="8" spans="1:9" ht="1.5" customHeight="1" x14ac:dyDescent="0.3">
      <c r="A8" s="260"/>
      <c r="B8" s="261"/>
      <c r="C8" s="261"/>
      <c r="D8" s="261"/>
      <c r="E8" s="261"/>
      <c r="F8" s="261"/>
      <c r="G8" s="261"/>
      <c r="H8" s="261"/>
      <c r="I8" s="262"/>
    </row>
    <row r="9" spans="1:9" ht="1.5" customHeight="1" x14ac:dyDescent="0.3">
      <c r="A9" s="190"/>
      <c r="B9" s="191"/>
      <c r="C9" s="191"/>
      <c r="D9" s="191"/>
      <c r="E9" s="191"/>
      <c r="F9" s="191"/>
      <c r="G9" s="191"/>
      <c r="H9" s="191"/>
      <c r="I9" s="192"/>
    </row>
    <row r="10" spans="1:9" x14ac:dyDescent="0.3">
      <c r="A10" s="14" t="s">
        <v>1128</v>
      </c>
      <c r="B10" s="191"/>
      <c r="C10" s="191"/>
      <c r="D10" s="191"/>
      <c r="E10" s="191"/>
      <c r="F10" s="191"/>
      <c r="G10" s="191"/>
      <c r="H10" s="191"/>
      <c r="I10" s="192"/>
    </row>
    <row r="11" spans="1:9" x14ac:dyDescent="0.3">
      <c r="A11" s="190"/>
      <c r="B11" s="178" t="s">
        <v>1321</v>
      </c>
      <c r="C11" s="191"/>
      <c r="D11" s="191"/>
      <c r="E11" s="191"/>
      <c r="F11" s="191"/>
      <c r="G11" s="191"/>
      <c r="H11" s="191"/>
      <c r="I11" s="192"/>
    </row>
    <row r="12" spans="1:9" x14ac:dyDescent="0.3">
      <c r="A12" s="190"/>
      <c r="B12" s="178" t="s">
        <v>1322</v>
      </c>
      <c r="C12" s="191"/>
      <c r="D12" s="191"/>
      <c r="E12" s="191"/>
      <c r="F12" s="191"/>
      <c r="G12" s="191"/>
      <c r="H12" s="191"/>
      <c r="I12" s="192"/>
    </row>
    <row r="13" spans="1:9" ht="57" customHeight="1" x14ac:dyDescent="0.3">
      <c r="A13" s="190"/>
      <c r="B13" s="371" t="s">
        <v>1323</v>
      </c>
      <c r="C13" s="369"/>
      <c r="D13" s="369"/>
      <c r="E13" s="369"/>
      <c r="F13" s="369"/>
      <c r="G13" s="369"/>
      <c r="H13" s="369"/>
      <c r="I13" s="370"/>
    </row>
    <row r="14" spans="1:9" ht="43.8" customHeight="1" x14ac:dyDescent="0.3">
      <c r="A14" s="190"/>
      <c r="B14" s="371" t="s">
        <v>1148</v>
      </c>
      <c r="C14" s="369"/>
      <c r="D14" s="369"/>
      <c r="E14" s="369"/>
      <c r="F14" s="369"/>
      <c r="G14" s="369"/>
      <c r="H14" s="369"/>
      <c r="I14" s="370"/>
    </row>
    <row r="15" spans="1:9" ht="3" customHeight="1" x14ac:dyDescent="0.3">
      <c r="A15" s="190"/>
      <c r="B15" s="132"/>
      <c r="C15" s="132"/>
      <c r="D15" s="132"/>
      <c r="E15" s="132"/>
      <c r="F15" s="191"/>
      <c r="G15" s="191"/>
      <c r="H15" s="191"/>
      <c r="I15" s="192"/>
    </row>
    <row r="16" spans="1:9" ht="15.75" customHeight="1" x14ac:dyDescent="0.3">
      <c r="A16" s="193" t="s">
        <v>1120</v>
      </c>
      <c r="B16" s="191"/>
      <c r="C16" s="191"/>
      <c r="D16" s="191"/>
      <c r="E16" s="191"/>
      <c r="F16" s="191"/>
      <c r="G16" s="191"/>
      <c r="H16" s="191"/>
      <c r="I16" s="192"/>
    </row>
    <row r="17" spans="1:13" x14ac:dyDescent="0.3">
      <c r="A17" s="14" t="s">
        <v>1253</v>
      </c>
      <c r="B17" s="191"/>
      <c r="C17" s="191"/>
      <c r="D17" s="191"/>
      <c r="E17" s="191"/>
      <c r="F17" s="191"/>
      <c r="G17" s="191"/>
      <c r="H17" s="191"/>
      <c r="I17" s="192"/>
    </row>
    <row r="18" spans="1:13" ht="24" customHeight="1" x14ac:dyDescent="0.3">
      <c r="A18" s="190"/>
      <c r="B18" s="381" t="s">
        <v>1125</v>
      </c>
      <c r="C18" s="381"/>
      <c r="D18" s="381"/>
      <c r="E18" s="381"/>
      <c r="F18" s="381"/>
      <c r="G18" s="381"/>
      <c r="H18" s="381"/>
      <c r="I18" s="382"/>
    </row>
    <row r="19" spans="1:13" x14ac:dyDescent="0.3">
      <c r="A19" s="14" t="s">
        <v>1254</v>
      </c>
      <c r="B19" s="191"/>
      <c r="C19" s="191"/>
      <c r="D19" s="191"/>
      <c r="E19" s="191"/>
      <c r="F19" s="191"/>
      <c r="G19" s="191"/>
      <c r="H19" s="191"/>
      <c r="I19" s="192"/>
    </row>
    <row r="20" spans="1:13" ht="14.4" customHeight="1" x14ac:dyDescent="0.3">
      <c r="A20" s="190"/>
      <c r="B20" s="194" t="s">
        <v>574</v>
      </c>
      <c r="C20" s="191"/>
      <c r="D20" s="191"/>
      <c r="E20" s="191"/>
      <c r="F20" s="191"/>
      <c r="G20" s="191"/>
      <c r="H20" s="191"/>
      <c r="I20" s="192"/>
    </row>
    <row r="21" spans="1:13" ht="28.2" customHeight="1" x14ac:dyDescent="0.3">
      <c r="A21" s="190"/>
      <c r="B21" s="371" t="s">
        <v>1039</v>
      </c>
      <c r="C21" s="369"/>
      <c r="D21" s="369"/>
      <c r="E21" s="369"/>
      <c r="F21" s="369"/>
      <c r="G21" s="369"/>
      <c r="H21" s="369"/>
      <c r="I21" s="370"/>
      <c r="M21" s="141"/>
    </row>
    <row r="22" spans="1:13" ht="13.8" customHeight="1" x14ac:dyDescent="0.3">
      <c r="A22" s="190"/>
      <c r="B22" s="371" t="s">
        <v>1123</v>
      </c>
      <c r="C22" s="369"/>
      <c r="D22" s="369"/>
      <c r="E22" s="369"/>
      <c r="F22" s="369"/>
      <c r="G22" s="369"/>
      <c r="H22" s="369"/>
      <c r="I22" s="370"/>
      <c r="M22" s="141"/>
    </row>
    <row r="23" spans="1:13" ht="13.8" customHeight="1" x14ac:dyDescent="0.3">
      <c r="A23" s="190"/>
      <c r="B23" s="371" t="s">
        <v>1124</v>
      </c>
      <c r="C23" s="369"/>
      <c r="D23" s="369"/>
      <c r="E23" s="369"/>
      <c r="F23" s="369"/>
      <c r="G23" s="369"/>
      <c r="H23" s="369"/>
      <c r="I23" s="370"/>
      <c r="M23" s="141"/>
    </row>
    <row r="24" spans="1:13" ht="13.8" customHeight="1" x14ac:dyDescent="0.3">
      <c r="A24" s="190"/>
      <c r="B24" s="371" t="s">
        <v>1129</v>
      </c>
      <c r="C24" s="369"/>
      <c r="D24" s="369"/>
      <c r="E24" s="369"/>
      <c r="F24" s="369"/>
      <c r="G24" s="369"/>
      <c r="H24" s="369"/>
      <c r="I24" s="370"/>
      <c r="M24" s="141"/>
    </row>
    <row r="25" spans="1:13" ht="15.75" customHeight="1" x14ac:dyDescent="0.3">
      <c r="A25" s="190"/>
      <c r="B25" s="195" t="s">
        <v>1035</v>
      </c>
      <c r="C25" s="191"/>
      <c r="D25" s="191"/>
      <c r="E25" s="191"/>
      <c r="F25" s="191"/>
      <c r="G25" s="191"/>
      <c r="H25" s="191"/>
      <c r="I25" s="192"/>
      <c r="M25" s="142"/>
    </row>
    <row r="26" spans="1:13" ht="8.25" customHeight="1" x14ac:dyDescent="0.3">
      <c r="A26" s="190"/>
      <c r="B26" s="191"/>
      <c r="C26" s="191"/>
      <c r="D26" s="191"/>
      <c r="E26" s="191"/>
      <c r="F26" s="191"/>
      <c r="G26" s="191"/>
      <c r="H26" s="191"/>
      <c r="I26" s="192"/>
    </row>
    <row r="27" spans="1:13" ht="28.8" customHeight="1" x14ac:dyDescent="0.3">
      <c r="A27" s="372" t="s">
        <v>1324</v>
      </c>
      <c r="B27" s="364"/>
      <c r="C27" s="364"/>
      <c r="D27" s="364"/>
      <c r="E27" s="364"/>
      <c r="F27" s="364"/>
      <c r="G27" s="364"/>
      <c r="H27" s="364"/>
      <c r="I27" s="365"/>
    </row>
    <row r="28" spans="1:13" x14ac:dyDescent="0.3">
      <c r="A28" s="190"/>
      <c r="B28" s="178" t="s">
        <v>1127</v>
      </c>
      <c r="C28" s="191"/>
      <c r="D28" s="191"/>
      <c r="E28" s="191"/>
      <c r="F28" s="191"/>
      <c r="G28" s="191"/>
      <c r="H28" s="191"/>
      <c r="I28" s="192"/>
    </row>
    <row r="29" spans="1:13" ht="28.8" customHeight="1" x14ac:dyDescent="0.3">
      <c r="A29" s="190"/>
      <c r="B29" s="369" t="s">
        <v>1033</v>
      </c>
      <c r="C29" s="369"/>
      <c r="D29" s="369"/>
      <c r="E29" s="369"/>
      <c r="F29" s="369"/>
      <c r="G29" s="369"/>
      <c r="H29" s="369"/>
      <c r="I29" s="370"/>
    </row>
    <row r="30" spans="1:13" ht="27" customHeight="1" x14ac:dyDescent="0.3">
      <c r="A30" s="190"/>
      <c r="B30" s="371" t="s">
        <v>1040</v>
      </c>
      <c r="C30" s="369"/>
      <c r="D30" s="369"/>
      <c r="E30" s="369"/>
      <c r="F30" s="369"/>
      <c r="G30" s="369"/>
      <c r="H30" s="369"/>
      <c r="I30" s="370"/>
    </row>
    <row r="31" spans="1:13" ht="16.5" customHeight="1" x14ac:dyDescent="0.3">
      <c r="A31" s="190"/>
      <c r="B31" s="196" t="s">
        <v>1318</v>
      </c>
      <c r="C31" s="191"/>
      <c r="D31" s="191"/>
      <c r="E31" s="191"/>
      <c r="F31" s="191"/>
      <c r="G31" s="191"/>
      <c r="H31" s="191"/>
      <c r="I31" s="192"/>
    </row>
    <row r="32" spans="1:13" ht="6.6" customHeight="1" x14ac:dyDescent="0.3">
      <c r="A32" s="190"/>
      <c r="B32" s="195"/>
      <c r="C32" s="191"/>
      <c r="D32" s="191"/>
      <c r="E32" s="191"/>
      <c r="F32" s="191"/>
      <c r="G32" s="191"/>
      <c r="H32" s="389"/>
      <c r="I32" s="390"/>
    </row>
    <row r="33" spans="1:9" ht="15" customHeight="1" x14ac:dyDescent="0.3">
      <c r="A33" s="190"/>
      <c r="B33" s="195"/>
      <c r="C33" s="191"/>
      <c r="D33" s="306"/>
      <c r="E33" s="198" t="s">
        <v>1311</v>
      </c>
      <c r="F33" s="361"/>
      <c r="G33" s="362"/>
      <c r="H33" s="391"/>
      <c r="I33" s="392"/>
    </row>
    <row r="34" spans="1:9" x14ac:dyDescent="0.3">
      <c r="A34" s="190"/>
      <c r="B34" s="191"/>
      <c r="C34" s="191"/>
      <c r="D34" s="191"/>
      <c r="E34" s="197" t="s">
        <v>1265</v>
      </c>
      <c r="F34" s="378"/>
      <c r="G34" s="379"/>
      <c r="H34" s="391"/>
      <c r="I34" s="392"/>
    </row>
    <row r="35" spans="1:9" x14ac:dyDescent="0.3">
      <c r="A35" s="190"/>
      <c r="B35" s="191"/>
      <c r="C35" s="191"/>
      <c r="D35" s="191"/>
      <c r="E35" s="198" t="s">
        <v>1266</v>
      </c>
      <c r="F35" s="380"/>
      <c r="G35" s="379"/>
      <c r="H35" s="393"/>
      <c r="I35" s="394"/>
    </row>
    <row r="36" spans="1:9" x14ac:dyDescent="0.3">
      <c r="A36" s="190"/>
      <c r="B36" s="191"/>
      <c r="C36" s="191"/>
      <c r="D36" s="12" t="s">
        <v>1262</v>
      </c>
      <c r="E36" s="191"/>
      <c r="F36" s="191"/>
      <c r="G36" s="191"/>
      <c r="H36" s="191"/>
      <c r="I36" s="192"/>
    </row>
    <row r="37" spans="1:9" ht="3.6" customHeight="1" x14ac:dyDescent="0.3">
      <c r="A37" s="190"/>
      <c r="B37" s="191"/>
      <c r="C37" s="191"/>
      <c r="D37" s="191"/>
      <c r="E37" s="191"/>
      <c r="F37" s="191"/>
      <c r="G37" s="191"/>
      <c r="H37" s="191"/>
      <c r="I37" s="192"/>
    </row>
    <row r="38" spans="1:9" ht="8.4" customHeight="1" thickBot="1" x14ac:dyDescent="0.35">
      <c r="A38" s="190"/>
      <c r="B38" s="191"/>
      <c r="C38" s="191"/>
      <c r="D38" s="191"/>
      <c r="E38" s="191"/>
      <c r="F38" s="191"/>
      <c r="G38" s="191"/>
      <c r="H38" s="191"/>
      <c r="I38" s="192"/>
    </row>
    <row r="39" spans="1:9" ht="20.399999999999999" customHeight="1" x14ac:dyDescent="0.3">
      <c r="A39" s="383" t="s">
        <v>1176</v>
      </c>
      <c r="B39" s="384"/>
      <c r="C39" s="384"/>
      <c r="D39" s="143"/>
      <c r="E39" s="144" t="s">
        <v>1174</v>
      </c>
      <c r="F39" s="145"/>
      <c r="G39" s="146"/>
      <c r="H39" s="147"/>
      <c r="I39" s="148" t="s">
        <v>1149</v>
      </c>
    </row>
    <row r="40" spans="1:9" ht="20.399999999999999" customHeight="1" x14ac:dyDescent="0.3">
      <c r="A40" s="385"/>
      <c r="B40" s="386"/>
      <c r="C40" s="386"/>
      <c r="D40" s="149"/>
      <c r="E40" s="150" t="s">
        <v>1175</v>
      </c>
      <c r="F40" s="151"/>
      <c r="G40" s="152"/>
      <c r="H40" s="153"/>
      <c r="I40" s="154" t="s">
        <v>1150</v>
      </c>
    </row>
    <row r="41" spans="1:9" ht="20.399999999999999" customHeight="1" thickBot="1" x14ac:dyDescent="0.35">
      <c r="A41" s="387"/>
      <c r="B41" s="388"/>
      <c r="C41" s="388"/>
      <c r="D41" s="155"/>
      <c r="E41" s="155"/>
      <c r="F41" s="156"/>
      <c r="G41" s="157"/>
      <c r="H41" s="257"/>
      <c r="I41" s="154" t="s">
        <v>1151</v>
      </c>
    </row>
    <row r="42" spans="1:9" ht="10.5" customHeight="1" thickBot="1" x14ac:dyDescent="0.35">
      <c r="A42" s="190"/>
      <c r="B42" s="191"/>
      <c r="C42" s="191"/>
      <c r="D42" s="191"/>
      <c r="E42" s="191"/>
      <c r="F42" s="191"/>
      <c r="G42" s="191"/>
      <c r="H42" s="400" t="s">
        <v>1257</v>
      </c>
      <c r="I42" s="401"/>
    </row>
    <row r="43" spans="1:9" ht="16.8" customHeight="1" thickBot="1" x14ac:dyDescent="0.35">
      <c r="A43" s="199" t="s">
        <v>1255</v>
      </c>
      <c r="B43" s="158"/>
      <c r="C43" s="158"/>
      <c r="D43" s="158"/>
      <c r="E43" s="158"/>
      <c r="F43" s="158"/>
      <c r="G43" s="158"/>
      <c r="H43" s="402"/>
      <c r="I43" s="403"/>
    </row>
    <row r="44" spans="1:9" ht="86.4" customHeight="1" x14ac:dyDescent="0.3">
      <c r="A44" s="190"/>
      <c r="B44" s="395" t="s">
        <v>1256</v>
      </c>
      <c r="C44" s="395"/>
      <c r="D44" s="395"/>
      <c r="E44" s="395"/>
      <c r="F44" s="395"/>
      <c r="G44" s="395"/>
      <c r="H44" s="396"/>
      <c r="I44" s="397"/>
    </row>
    <row r="45" spans="1:9" ht="20.399999999999999" customHeight="1" thickBot="1" x14ac:dyDescent="0.35">
      <c r="A45" s="190" t="s">
        <v>1153</v>
      </c>
      <c r="B45" s="191"/>
      <c r="C45" s="191"/>
      <c r="D45" s="191"/>
      <c r="E45" s="191"/>
      <c r="F45" s="191"/>
      <c r="G45" s="191"/>
      <c r="H45" s="398"/>
      <c r="I45" s="399"/>
    </row>
    <row r="46" spans="1:9" ht="103.2" customHeight="1" x14ac:dyDescent="0.3">
      <c r="A46" s="190"/>
      <c r="B46" s="371" t="s">
        <v>1263</v>
      </c>
      <c r="C46" s="369"/>
      <c r="D46" s="369"/>
      <c r="E46" s="369"/>
      <c r="F46" s="369"/>
      <c r="G46" s="369"/>
      <c r="H46" s="369"/>
      <c r="I46" s="370"/>
    </row>
    <row r="47" spans="1:9" ht="3.6" customHeight="1" x14ac:dyDescent="0.3">
      <c r="A47" s="190"/>
      <c r="B47" s="191"/>
      <c r="C47" s="191"/>
      <c r="D47" s="191"/>
      <c r="E47" s="191"/>
      <c r="F47" s="191"/>
      <c r="G47" s="191"/>
      <c r="H47" s="191"/>
      <c r="I47" s="192"/>
    </row>
    <row r="48" spans="1:9" ht="3.6" customHeight="1" x14ac:dyDescent="0.3">
      <c r="A48" s="190"/>
      <c r="B48" s="191"/>
      <c r="C48" s="191"/>
      <c r="D48" s="191"/>
      <c r="E48" s="191"/>
      <c r="F48" s="191"/>
      <c r="G48" s="191"/>
      <c r="H48" s="191"/>
      <c r="I48" s="192"/>
    </row>
    <row r="49" spans="1:9" ht="132" customHeight="1" thickBot="1" x14ac:dyDescent="0.35">
      <c r="A49" s="375" t="s">
        <v>1152</v>
      </c>
      <c r="B49" s="376"/>
      <c r="C49" s="376"/>
      <c r="D49" s="376"/>
      <c r="E49" s="376"/>
      <c r="F49" s="376"/>
      <c r="G49" s="376"/>
      <c r="H49" s="376"/>
      <c r="I49" s="377"/>
    </row>
    <row r="50" spans="1:9" ht="9" customHeight="1" x14ac:dyDescent="0.3"/>
    <row r="51" spans="1:9" x14ac:dyDescent="0.3">
      <c r="A51" s="25" t="str">
        <f ca="1">CONCATENATE("ENTR.",$F$33," - ",'2-nature_aide'!$A$108," - soumis ",TODAY()," - Signature")</f>
        <v>ENTR. - Aide sollicitée pour  - soumis 44225 - Signature</v>
      </c>
    </row>
    <row r="54" spans="1:9" x14ac:dyDescent="0.3">
      <c r="D54" s="159"/>
    </row>
  </sheetData>
  <sheetProtection algorithmName="SHA-512" hashValue="Nfy2vSMPY2eh1vc696MkOHvNFb/iSr1NIiMblwC3ENVQNgF1GYm4E0jgKXLibqrx2/8pKbIGzrz9IiIlAQRNew==" saltValue="hC1HPsz4P7Zogh772r3Duw==" spinCount="100000" sheet="1" objects="1" scenarios="1" selectLockedCells="1"/>
  <customSheetViews>
    <customSheetView guid="{AE41DE6F-95E5-46AF-A2EB-15E2780C478F}" fitToPage="1" printArea="1" topLeftCell="A4">
      <selection activeCell="B29" sqref="B29:I29"/>
      <pageMargins left="0.39370078740157483" right="0.35433070866141736" top="0.34" bottom="0.24" header="0.31496062992125984" footer="0.31496062992125984"/>
      <pageSetup paperSize="9" scale="70" orientation="portrait" r:id="rId1"/>
      <headerFooter>
        <oddFooter>&amp;Rpage 1/11</oddFooter>
      </headerFooter>
    </customSheetView>
  </customSheetViews>
  <mergeCells count="23">
    <mergeCell ref="B46:I46"/>
    <mergeCell ref="B21:I21"/>
    <mergeCell ref="B13:I13"/>
    <mergeCell ref="A27:I27"/>
    <mergeCell ref="A49:I49"/>
    <mergeCell ref="F34:G34"/>
    <mergeCell ref="F35:G35"/>
    <mergeCell ref="B22:I22"/>
    <mergeCell ref="B23:I23"/>
    <mergeCell ref="B18:I18"/>
    <mergeCell ref="B14:I14"/>
    <mergeCell ref="A39:C41"/>
    <mergeCell ref="H32:I35"/>
    <mergeCell ref="B44:G44"/>
    <mergeCell ref="H44:I45"/>
    <mergeCell ref="H42:I43"/>
    <mergeCell ref="F33:G33"/>
    <mergeCell ref="A5:I5"/>
    <mergeCell ref="A3:I3"/>
    <mergeCell ref="B29:I29"/>
    <mergeCell ref="B30:I30"/>
    <mergeCell ref="A6:I6"/>
    <mergeCell ref="B24:I24"/>
  </mergeCells>
  <conditionalFormatting sqref="F34:G35">
    <cfRule type="containsBlanks" dxfId="424" priority="2">
      <formula>LEN(TRIM(F34))=0</formula>
    </cfRule>
  </conditionalFormatting>
  <conditionalFormatting sqref="F33:G33">
    <cfRule type="containsBlanks" dxfId="423" priority="1">
      <formula>LEN(TRIM(F33))=0</formula>
    </cfRule>
  </conditionalFormatting>
  <dataValidations count="1">
    <dataValidation type="date" allowBlank="1" showInputMessage="1" showErrorMessage="1" error="Date inadmissible envers les règles du FEAMP. Merci de vous adresser à l'administration pour plus de renseignements." sqref="F35:G35" xr:uid="{00000000-0002-0000-0100-000000000000}">
      <formula1>41640</formula1>
      <formula2>45291</formula2>
    </dataValidation>
  </dataValidations>
  <pageMargins left="0.39370078740157483" right="0.35433070866141736" top="0.35433070866141736" bottom="0.23622047244094491" header="0.31496062992125984" footer="0.31496062992125984"/>
  <pageSetup paperSize="9" scale="69" orientation="portrait" r:id="rId2"/>
  <headerFooter>
    <oddFooter>Page &amp;P de &amp;N</oddFooter>
  </headerFooter>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T209"/>
  <sheetViews>
    <sheetView tabSelected="1" topLeftCell="A13" workbookViewId="0">
      <selection activeCell="G72" sqref="G72"/>
    </sheetView>
  </sheetViews>
  <sheetFormatPr baseColWidth="10" defaultRowHeight="14.4" x14ac:dyDescent="0.3"/>
  <cols>
    <col min="1" max="1" width="6.5546875" style="10" customWidth="1"/>
    <col min="2" max="2" width="42.5546875" style="10" customWidth="1"/>
    <col min="3" max="4" width="12.5546875" style="10" customWidth="1"/>
    <col min="5" max="5" width="12.6640625" style="25" customWidth="1"/>
    <col min="6" max="6" width="13.6640625" style="10" customWidth="1"/>
    <col min="7" max="7" width="14.77734375" style="10" customWidth="1"/>
    <col min="8" max="8" width="9" style="10" customWidth="1"/>
    <col min="9" max="9" width="5.88671875" style="25" customWidth="1"/>
    <col min="10" max="10" width="0.6640625" style="10" customWidth="1"/>
    <col min="11" max="11" width="4" style="10" customWidth="1"/>
    <col min="12" max="14" width="11.5546875" style="241"/>
    <col min="15" max="15" width="4" style="10" customWidth="1"/>
    <col min="16" max="16384" width="11.5546875" style="10"/>
  </cols>
  <sheetData>
    <row r="1" spans="1:16" x14ac:dyDescent="0.3">
      <c r="A1" s="35" t="s">
        <v>772</v>
      </c>
      <c r="B1" s="36"/>
      <c r="C1" s="36"/>
      <c r="D1" s="36"/>
      <c r="E1" s="79"/>
      <c r="F1" s="36"/>
      <c r="G1" s="36"/>
      <c r="H1" s="36"/>
      <c r="I1" s="79"/>
      <c r="J1" s="313"/>
      <c r="K1" s="12"/>
      <c r="L1" s="98" t="s">
        <v>763</v>
      </c>
      <c r="M1" s="99"/>
      <c r="N1" s="99"/>
      <c r="O1" s="99"/>
      <c r="P1" s="99"/>
    </row>
    <row r="2" spans="1:16" ht="13.2" customHeight="1" x14ac:dyDescent="0.3">
      <c r="A2" s="14"/>
      <c r="B2" s="12"/>
      <c r="C2" s="12"/>
      <c r="D2" s="12"/>
      <c r="E2" s="41"/>
      <c r="F2" s="12"/>
      <c r="G2" s="12"/>
      <c r="H2" s="12"/>
      <c r="I2" s="41"/>
      <c r="J2" s="45"/>
      <c r="K2" s="12"/>
      <c r="L2" s="99"/>
      <c r="M2" s="99"/>
      <c r="N2" s="99"/>
      <c r="O2" s="99"/>
      <c r="P2" s="99"/>
    </row>
    <row r="3" spans="1:16" ht="106.2" customHeight="1" x14ac:dyDescent="0.3">
      <c r="A3" s="410" t="s">
        <v>1314</v>
      </c>
      <c r="B3" s="411"/>
      <c r="C3" s="411"/>
      <c r="D3" s="411"/>
      <c r="E3" s="411"/>
      <c r="F3" s="411"/>
      <c r="G3" s="411"/>
      <c r="H3" s="411"/>
      <c r="I3" s="411"/>
      <c r="J3" s="45"/>
      <c r="K3" s="12"/>
      <c r="L3" s="99"/>
      <c r="M3" s="99"/>
      <c r="N3" s="99"/>
      <c r="O3" s="99"/>
      <c r="P3" s="99"/>
    </row>
    <row r="4" spans="1:16" ht="6.75" customHeight="1" x14ac:dyDescent="0.3">
      <c r="A4" s="160"/>
      <c r="B4" s="161"/>
      <c r="C4" s="161"/>
      <c r="D4" s="161"/>
      <c r="E4" s="161"/>
      <c r="F4" s="412" t="s">
        <v>1160</v>
      </c>
      <c r="G4" s="412" t="s">
        <v>1162</v>
      </c>
      <c r="H4" s="12"/>
      <c r="I4" s="161"/>
      <c r="J4" s="45"/>
      <c r="K4" s="12"/>
      <c r="L4" s="99"/>
      <c r="M4" s="99"/>
      <c r="N4" s="99"/>
      <c r="O4" s="99"/>
      <c r="P4" s="99"/>
    </row>
    <row r="5" spans="1:16" ht="7.8" customHeight="1" x14ac:dyDescent="0.3">
      <c r="A5" s="263"/>
      <c r="B5" s="264"/>
      <c r="C5" s="264"/>
      <c r="D5" s="264"/>
      <c r="E5" s="264"/>
      <c r="F5" s="412"/>
      <c r="G5" s="412"/>
      <c r="H5" s="12"/>
      <c r="I5" s="41"/>
      <c r="J5" s="45"/>
      <c r="K5" s="12"/>
      <c r="L5" s="99"/>
      <c r="M5" s="99"/>
      <c r="N5" s="99"/>
      <c r="O5" s="99"/>
      <c r="P5" s="99"/>
    </row>
    <row r="6" spans="1:16" ht="10.8" customHeight="1" x14ac:dyDescent="0.3">
      <c r="A6" s="14"/>
      <c r="B6" s="12"/>
      <c r="C6" s="12"/>
      <c r="D6" s="12"/>
      <c r="E6" s="162"/>
      <c r="F6" s="412"/>
      <c r="G6" s="412"/>
      <c r="H6" s="12"/>
      <c r="I6" s="162"/>
      <c r="J6" s="45"/>
      <c r="K6" s="12"/>
      <c r="L6" s="99"/>
      <c r="M6" s="99"/>
      <c r="N6" s="99"/>
      <c r="O6" s="99"/>
      <c r="P6" s="99"/>
    </row>
    <row r="7" spans="1:16" ht="57" customHeight="1" x14ac:dyDescent="0.3">
      <c r="A7" s="240" t="s">
        <v>1234</v>
      </c>
      <c r="B7" s="162"/>
      <c r="C7" s="162"/>
      <c r="D7" s="162"/>
      <c r="E7" s="264"/>
      <c r="F7" s="412"/>
      <c r="G7" s="412"/>
      <c r="H7" s="12"/>
      <c r="I7" s="41"/>
      <c r="J7" s="45"/>
      <c r="K7" s="12"/>
      <c r="L7" s="99"/>
      <c r="M7" s="99"/>
      <c r="N7" s="99"/>
      <c r="O7" s="99"/>
      <c r="P7" s="99"/>
    </row>
    <row r="8" spans="1:16" ht="19.2" customHeight="1" x14ac:dyDescent="0.3">
      <c r="A8" s="259"/>
      <c r="B8" s="163" t="str">
        <f>F112</f>
        <v>M.53 - Aide à la conversion à la production aquacole Biologique</v>
      </c>
      <c r="C8" s="164"/>
      <c r="D8" s="164"/>
      <c r="E8" s="165"/>
      <c r="F8" s="166" t="str">
        <f>IF(AND($A$8=$F$131,'8-ProtectionOUbio'!$G$32&lt;&gt;""),YEAR('8-ProtectionOUbio'!$G$32),"")</f>
        <v/>
      </c>
      <c r="G8" s="167" t="str">
        <f>IF($A$8=$F$131,"Aide forfaitaire","")</f>
        <v/>
      </c>
      <c r="H8" s="12"/>
      <c r="I8" s="41"/>
      <c r="J8" s="45"/>
      <c r="K8" s="12"/>
      <c r="L8" s="99" t="str">
        <f>IF(F8&lt;&gt;"",F8-1,"")</f>
        <v/>
      </c>
      <c r="M8" s="99"/>
      <c r="N8" s="99"/>
      <c r="O8" s="99"/>
      <c r="P8" s="99"/>
    </row>
    <row r="9" spans="1:16" ht="30" customHeight="1" x14ac:dyDescent="0.3">
      <c r="A9" s="259"/>
      <c r="B9" s="413" t="str">
        <f>F113</f>
        <v>M.48.a - Aide à l'investissement aquacole (hors installation et hors moyens de protection contre les espèces protégées)</v>
      </c>
      <c r="C9" s="414"/>
      <c r="D9" s="414"/>
      <c r="E9" s="415"/>
      <c r="F9" s="166" t="str">
        <f>IF(AND($A9=$F$131,'6-Invest'!F27&gt;0),'6-Invest'!F27,"")</f>
        <v/>
      </c>
      <c r="G9" s="167" t="str">
        <f>IF(AND($A9=$F$131,'6-Invest'!G27&gt;0),'6-Invest'!G27,"")</f>
        <v/>
      </c>
      <c r="H9" s="12"/>
      <c r="I9" s="41"/>
      <c r="J9" s="45"/>
      <c r="K9" s="12"/>
      <c r="L9" s="99" t="str">
        <f t="shared" ref="L9:L12" si="0">IF(F9&lt;&gt;"",F9-1,"")</f>
        <v/>
      </c>
      <c r="M9" s="99"/>
      <c r="N9" s="99"/>
      <c r="O9" s="99"/>
      <c r="P9" s="99"/>
    </row>
    <row r="10" spans="1:16" ht="19.2" customHeight="1" x14ac:dyDescent="0.3">
      <c r="A10" s="259"/>
      <c r="B10" s="163" t="str">
        <f t="shared" ref="B10:B12" si="1">F114</f>
        <v>M.48.b - Aide pour des moyens de protection contre les espèces protégées</v>
      </c>
      <c r="C10" s="164"/>
      <c r="D10" s="164"/>
      <c r="E10" s="165"/>
      <c r="F10" s="166" t="str">
        <f>IF(AND($A10=$F$131,'6-Invest'!F28&gt;0),'6-Invest'!F28,"")</f>
        <v/>
      </c>
      <c r="G10" s="167" t="str">
        <f>IF(AND($A10=$F$131,'6-Invest'!G28&gt;0),'6-Invest'!G28,"")</f>
        <v/>
      </c>
      <c r="H10" s="12"/>
      <c r="I10" s="41"/>
      <c r="J10" s="45"/>
      <c r="K10" s="12"/>
      <c r="L10" s="99" t="str">
        <f t="shared" si="0"/>
        <v/>
      </c>
      <c r="M10" s="99"/>
      <c r="N10" s="99"/>
      <c r="O10" s="99"/>
      <c r="P10" s="99"/>
    </row>
    <row r="11" spans="1:16" ht="19.2" customHeight="1" x14ac:dyDescent="0.3">
      <c r="A11" s="259"/>
      <c r="B11" s="163" t="str">
        <f t="shared" si="1"/>
        <v>M.52 - Aide à l'installation d'une première exploitation aquacole</v>
      </c>
      <c r="C11" s="164"/>
      <c r="D11" s="164"/>
      <c r="E11" s="165"/>
      <c r="F11" s="166" t="str">
        <f>IF(AND($A11=$F$131,'3-install-Dettes'!$C$7&lt;&gt;""),YEAR('3-install-Dettes'!$C$7),"")</f>
        <v/>
      </c>
      <c r="G11" s="167" t="str">
        <f>IF(AND($A11=$F$131,'6-Invest'!G29&gt;0),'6-Invest'!G29,"")</f>
        <v/>
      </c>
      <c r="H11" s="12"/>
      <c r="I11" s="41"/>
      <c r="J11" s="45"/>
      <c r="K11" s="12"/>
      <c r="L11" s="99" t="str">
        <f>IF(F11&lt;&gt;"",F11,"")</f>
        <v/>
      </c>
      <c r="M11" s="99"/>
      <c r="N11" s="99"/>
      <c r="O11" s="99"/>
      <c r="P11" s="99"/>
    </row>
    <row r="12" spans="1:16" ht="19.2" customHeight="1" x14ac:dyDescent="0.3">
      <c r="A12" s="259"/>
      <c r="B12" s="163" t="str">
        <f t="shared" si="1"/>
        <v>M.69 - Aide à l'investissement en transformation</v>
      </c>
      <c r="C12" s="164"/>
      <c r="D12" s="164"/>
      <c r="E12" s="165"/>
      <c r="F12" s="166" t="str">
        <f>IF(AND($A12=$F$131,'6-Invest'!F30&gt;0),'6-Invest'!F30,"")</f>
        <v/>
      </c>
      <c r="G12" s="167" t="str">
        <f>IF(AND($A12=$F$131,'6-Invest'!G30&gt;0),'6-Invest'!G30,"")</f>
        <v/>
      </c>
      <c r="H12" s="12"/>
      <c r="I12" s="41"/>
      <c r="J12" s="45"/>
      <c r="K12" s="12"/>
      <c r="L12" s="99" t="str">
        <f t="shared" si="0"/>
        <v/>
      </c>
      <c r="M12" s="99"/>
      <c r="N12" s="99"/>
      <c r="O12" s="99"/>
      <c r="P12" s="99"/>
    </row>
    <row r="13" spans="1:16" ht="6" customHeight="1" x14ac:dyDescent="0.3">
      <c r="A13" s="263"/>
      <c r="B13" s="168"/>
      <c r="C13" s="168"/>
      <c r="D13" s="168"/>
      <c r="E13" s="264"/>
      <c r="F13" s="264"/>
      <c r="G13" s="264"/>
      <c r="H13" s="264"/>
      <c r="I13" s="41"/>
      <c r="J13" s="45"/>
      <c r="K13" s="12"/>
      <c r="L13" s="99">
        <f ca="1">IF(MIN(L8:L12)&gt;0,MIN(L8:L12),YEAR(TODAY())-1)</f>
        <v>2020</v>
      </c>
      <c r="M13" s="99" t="s">
        <v>1178</v>
      </c>
      <c r="N13" s="99"/>
      <c r="O13" s="99"/>
      <c r="P13" s="99"/>
    </row>
    <row r="14" spans="1:16" ht="19.2" customHeight="1" x14ac:dyDescent="0.3">
      <c r="A14" s="169" t="s">
        <v>1261</v>
      </c>
      <c r="B14" s="264"/>
      <c r="C14" s="264"/>
      <c r="D14" s="264"/>
      <c r="E14" s="264"/>
      <c r="F14" s="264"/>
      <c r="G14" s="264"/>
      <c r="H14" s="264"/>
      <c r="I14" s="41"/>
      <c r="J14" s="45"/>
      <c r="K14" s="12"/>
      <c r="L14" s="99"/>
      <c r="M14" s="99"/>
      <c r="N14" s="99"/>
      <c r="O14" s="99"/>
      <c r="P14" s="99"/>
    </row>
    <row r="15" spans="1:16" ht="27" customHeight="1" thickBot="1" x14ac:dyDescent="0.35">
      <c r="A15" s="263"/>
      <c r="B15" s="264"/>
      <c r="C15" s="264"/>
      <c r="D15" s="264"/>
      <c r="E15" s="264"/>
      <c r="F15" s="264"/>
      <c r="G15" s="264"/>
      <c r="H15" s="264"/>
      <c r="I15" s="41"/>
      <c r="J15" s="45"/>
      <c r="K15" s="12"/>
      <c r="L15" s="99"/>
      <c r="M15" s="99"/>
      <c r="N15" s="99"/>
      <c r="O15" s="99"/>
      <c r="P15" s="99"/>
    </row>
    <row r="16" spans="1:16" ht="118.2" customHeight="1" x14ac:dyDescent="0.3">
      <c r="A16" s="418" t="s">
        <v>1290</v>
      </c>
      <c r="B16" s="419"/>
      <c r="C16" s="419"/>
      <c r="D16" s="419"/>
      <c r="E16" s="419"/>
      <c r="F16" s="419"/>
      <c r="G16" s="419"/>
      <c r="H16" s="419"/>
      <c r="I16" s="419"/>
      <c r="J16" s="45"/>
      <c r="K16" s="12"/>
      <c r="L16" s="99"/>
      <c r="M16" s="99"/>
      <c r="N16" s="99"/>
      <c r="O16" s="99"/>
      <c r="P16" s="99"/>
    </row>
    <row r="17" spans="1:16" ht="31.2" customHeight="1" x14ac:dyDescent="0.3">
      <c r="A17" s="263"/>
      <c r="B17" s="422" t="s">
        <v>1258</v>
      </c>
      <c r="C17" s="422"/>
      <c r="D17" s="422"/>
      <c r="E17" s="353"/>
      <c r="F17" s="353"/>
      <c r="G17" s="264"/>
      <c r="H17" s="264"/>
      <c r="I17" s="191"/>
      <c r="J17" s="45"/>
      <c r="K17" s="12"/>
      <c r="L17" s="99"/>
      <c r="M17" s="99"/>
      <c r="N17" s="99"/>
      <c r="O17" s="99"/>
      <c r="P17" s="99"/>
    </row>
    <row r="18" spans="1:16" ht="13.8" customHeight="1" thickBot="1" x14ac:dyDescent="0.35">
      <c r="A18" s="307"/>
      <c r="B18" s="308"/>
      <c r="C18" s="308"/>
      <c r="D18" s="308"/>
      <c r="E18" s="309" t="s">
        <v>1259</v>
      </c>
      <c r="F18" s="309" t="s">
        <v>1260</v>
      </c>
      <c r="G18" s="310"/>
      <c r="H18" s="311"/>
      <c r="I18" s="312"/>
      <c r="J18" s="45"/>
      <c r="K18" s="12"/>
      <c r="L18" s="99"/>
      <c r="M18" s="99"/>
      <c r="N18" s="99"/>
      <c r="O18" s="99"/>
      <c r="P18" s="99"/>
    </row>
    <row r="19" spans="1:16" ht="20.399999999999999" customHeight="1" x14ac:dyDescent="0.3">
      <c r="A19" s="316" t="s">
        <v>1313</v>
      </c>
      <c r="B19" s="268"/>
      <c r="C19" s="268"/>
      <c r="D19" s="268"/>
      <c r="E19" s="269"/>
      <c r="F19" s="269"/>
      <c r="G19" s="267"/>
      <c r="H19" s="264"/>
      <c r="I19" s="191"/>
      <c r="J19" s="45"/>
      <c r="K19" s="12"/>
      <c r="L19" s="99"/>
      <c r="M19" s="99"/>
      <c r="N19" s="99"/>
      <c r="O19" s="99"/>
      <c r="P19" s="99"/>
    </row>
    <row r="20" spans="1:16" ht="31.2" customHeight="1" x14ac:dyDescent="0.3">
      <c r="A20" s="263"/>
      <c r="B20" s="270" t="s">
        <v>791</v>
      </c>
      <c r="C20" s="423"/>
      <c r="D20" s="424"/>
      <c r="E20" s="424"/>
      <c r="F20" s="425"/>
      <c r="G20" s="258" t="s">
        <v>758</v>
      </c>
      <c r="H20" s="264"/>
      <c r="I20" s="191"/>
      <c r="J20" s="45"/>
      <c r="K20" s="12"/>
      <c r="L20" s="99"/>
      <c r="M20" s="99"/>
      <c r="N20" s="99"/>
      <c r="O20" s="99"/>
      <c r="P20" s="99"/>
    </row>
    <row r="21" spans="1:16" s="159" customFormat="1" ht="31.2" customHeight="1" x14ac:dyDescent="0.3">
      <c r="A21" s="265"/>
      <c r="B21" s="271" t="s">
        <v>1121</v>
      </c>
      <c r="C21" s="354"/>
      <c r="D21" s="272" t="s">
        <v>758</v>
      </c>
      <c r="E21" s="428" t="str">
        <f>IF(OR(AND($C$20=$F$122,$A$12=$F$131),AND($C$20=$F$124,$A$12=$F$132)),"L'activité de l'exploitation et l'aide demandée sont incompatibles","")</f>
        <v/>
      </c>
      <c r="F21" s="428"/>
      <c r="G21" s="428"/>
      <c r="H21" s="428"/>
      <c r="I21" s="428"/>
      <c r="J21" s="314"/>
      <c r="K21" s="280"/>
      <c r="L21" s="99"/>
      <c r="M21" s="99"/>
      <c r="N21" s="99"/>
      <c r="O21" s="99"/>
      <c r="P21" s="99"/>
    </row>
    <row r="22" spans="1:16" ht="15" customHeight="1" x14ac:dyDescent="0.3">
      <c r="A22" s="172"/>
      <c r="B22" s="299"/>
      <c r="C22" s="299"/>
      <c r="D22" s="299"/>
      <c r="E22" s="299"/>
      <c r="F22" s="299"/>
      <c r="G22" s="299"/>
      <c r="H22" s="170"/>
      <c r="I22" s="281"/>
      <c r="J22" s="45"/>
      <c r="K22" s="12"/>
      <c r="L22" s="99"/>
      <c r="M22" s="99"/>
      <c r="N22" s="99"/>
      <c r="O22" s="99"/>
      <c r="P22" s="99"/>
    </row>
    <row r="23" spans="1:16" s="47" customFormat="1" ht="15" customHeight="1" thickBot="1" x14ac:dyDescent="0.35">
      <c r="A23" s="297"/>
      <c r="B23" s="298"/>
      <c r="C23" s="299"/>
      <c r="D23" s="299"/>
      <c r="E23" s="299"/>
      <c r="F23" s="299"/>
      <c r="G23" s="299"/>
      <c r="H23" s="299"/>
      <c r="I23" s="300"/>
      <c r="J23" s="45"/>
      <c r="K23" s="54"/>
      <c r="L23" s="99"/>
      <c r="M23" s="99"/>
      <c r="N23" s="99"/>
      <c r="O23" s="99"/>
      <c r="P23" s="99"/>
    </row>
    <row r="24" spans="1:16" s="302" customFormat="1" ht="30" customHeight="1" x14ac:dyDescent="0.3">
      <c r="A24" s="426" t="s">
        <v>1271</v>
      </c>
      <c r="B24" s="427"/>
      <c r="C24" s="427"/>
      <c r="D24" s="427"/>
      <c r="E24" s="427"/>
      <c r="F24" s="427"/>
      <c r="G24" s="427"/>
      <c r="H24" s="427"/>
      <c r="I24" s="427"/>
      <c r="J24" s="315"/>
      <c r="K24" s="301"/>
      <c r="L24" s="360"/>
      <c r="M24" s="360"/>
      <c r="N24" s="360"/>
      <c r="O24" s="360"/>
      <c r="P24" s="360"/>
    </row>
    <row r="25" spans="1:16" ht="76.8" customHeight="1" x14ac:dyDescent="0.3">
      <c r="A25" s="420" t="s">
        <v>1312</v>
      </c>
      <c r="B25" s="421"/>
      <c r="C25" s="421"/>
      <c r="D25" s="421"/>
      <c r="E25" s="421"/>
      <c r="F25" s="421"/>
      <c r="G25" s="421"/>
      <c r="H25" s="421"/>
      <c r="I25" s="421"/>
      <c r="J25" s="45"/>
      <c r="K25" s="12"/>
      <c r="L25" s="99"/>
      <c r="M25" s="99"/>
      <c r="N25" s="99"/>
      <c r="O25" s="99"/>
      <c r="P25" s="99"/>
    </row>
    <row r="26" spans="1:16" ht="13.2" customHeight="1" x14ac:dyDescent="0.3">
      <c r="A26" s="276" t="s">
        <v>1267</v>
      </c>
      <c r="B26" s="170"/>
      <c r="C26" s="170"/>
      <c r="D26" s="170"/>
      <c r="E26" s="170"/>
      <c r="F26" s="170"/>
      <c r="G26" s="170"/>
      <c r="H26" s="170"/>
      <c r="I26" s="281"/>
      <c r="J26" s="45"/>
      <c r="K26" s="12"/>
      <c r="L26" s="99"/>
      <c r="M26" s="99"/>
      <c r="N26" s="99"/>
      <c r="O26" s="99"/>
      <c r="P26" s="99"/>
    </row>
    <row r="27" spans="1:16" ht="2.4" customHeight="1" x14ac:dyDescent="0.3">
      <c r="A27" s="14"/>
      <c r="B27" s="12"/>
      <c r="C27" s="12"/>
      <c r="D27" s="12"/>
      <c r="E27" s="170"/>
      <c r="F27" s="170"/>
      <c r="G27" s="170"/>
      <c r="H27" s="170"/>
      <c r="I27" s="281"/>
      <c r="J27" s="45"/>
      <c r="K27" s="12"/>
      <c r="L27" s="99"/>
      <c r="M27" s="99"/>
      <c r="N27" s="99"/>
      <c r="O27" s="99"/>
      <c r="P27" s="99"/>
    </row>
    <row r="28" spans="1:16" ht="45" customHeight="1" x14ac:dyDescent="0.3">
      <c r="A28" s="416" t="s">
        <v>1268</v>
      </c>
      <c r="B28" s="417"/>
      <c r="C28" s="174" t="s">
        <v>1167</v>
      </c>
      <c r="D28" s="174" t="s">
        <v>1168</v>
      </c>
      <c r="E28" s="174" t="s">
        <v>1221</v>
      </c>
      <c r="F28" s="174" t="s">
        <v>1169</v>
      </c>
      <c r="G28" s="174" t="s">
        <v>1171</v>
      </c>
      <c r="H28" s="273" t="s">
        <v>1264</v>
      </c>
      <c r="I28" s="281"/>
      <c r="J28" s="45"/>
      <c r="K28" s="12"/>
      <c r="L28" s="99"/>
      <c r="M28" s="99"/>
      <c r="N28" s="99"/>
      <c r="O28" s="99"/>
      <c r="P28" s="99"/>
    </row>
    <row r="29" spans="1:16" ht="16.2" customHeight="1" x14ac:dyDescent="0.3">
      <c r="A29" s="172"/>
      <c r="B29" s="173" t="s">
        <v>1163</v>
      </c>
      <c r="C29" s="180"/>
      <c r="D29" s="180"/>
      <c r="E29" s="180"/>
      <c r="F29" s="180"/>
      <c r="G29" s="180"/>
      <c r="H29" s="274">
        <f>SUM(C29:G29)</f>
        <v>0</v>
      </c>
      <c r="I29" s="281"/>
      <c r="J29" s="45"/>
      <c r="K29" s="12"/>
      <c r="L29" s="99"/>
      <c r="M29" s="99"/>
      <c r="N29" s="99"/>
      <c r="O29" s="99"/>
      <c r="P29" s="99"/>
    </row>
    <row r="30" spans="1:16" ht="16.2" customHeight="1" x14ac:dyDescent="0.3">
      <c r="A30" s="172"/>
      <c r="B30" s="173" t="s">
        <v>1164</v>
      </c>
      <c r="C30" s="180"/>
      <c r="D30" s="180"/>
      <c r="E30" s="180"/>
      <c r="F30" s="180"/>
      <c r="G30" s="180"/>
      <c r="H30" s="274">
        <f t="shared" ref="H30:H32" si="2">SUM(C30:G30)</f>
        <v>0</v>
      </c>
      <c r="I30" s="281"/>
      <c r="J30" s="45"/>
      <c r="K30" s="12"/>
      <c r="L30" s="99"/>
      <c r="M30" s="99"/>
      <c r="N30" s="99"/>
      <c r="O30" s="99"/>
      <c r="P30" s="99"/>
    </row>
    <row r="31" spans="1:16" ht="16.2" customHeight="1" x14ac:dyDescent="0.3">
      <c r="A31" s="172"/>
      <c r="B31" s="173" t="s">
        <v>1166</v>
      </c>
      <c r="C31" s="180"/>
      <c r="D31" s="180"/>
      <c r="E31" s="180"/>
      <c r="F31" s="180"/>
      <c r="G31" s="180"/>
      <c r="H31" s="274">
        <f t="shared" si="2"/>
        <v>0</v>
      </c>
      <c r="I31" s="281"/>
      <c r="J31" s="45"/>
      <c r="K31" s="12"/>
      <c r="L31" s="99"/>
      <c r="M31" s="99"/>
      <c r="N31" s="99"/>
      <c r="O31" s="99"/>
      <c r="P31" s="99"/>
    </row>
    <row r="32" spans="1:16" ht="16.2" customHeight="1" x14ac:dyDescent="0.3">
      <c r="A32" s="172"/>
      <c r="B32" s="173" t="s">
        <v>1165</v>
      </c>
      <c r="C32" s="180"/>
      <c r="D32" s="180"/>
      <c r="E32" s="180"/>
      <c r="F32" s="180"/>
      <c r="G32" s="180"/>
      <c r="H32" s="274">
        <f t="shared" si="2"/>
        <v>0</v>
      </c>
      <c r="I32" s="281"/>
      <c r="J32" s="45"/>
      <c r="K32" s="12"/>
      <c r="L32" s="99"/>
      <c r="M32" s="99"/>
      <c r="N32" s="99"/>
      <c r="O32" s="99"/>
      <c r="P32" s="99"/>
    </row>
    <row r="33" spans="1:16" ht="9" customHeight="1" x14ac:dyDescent="0.3">
      <c r="A33" s="14"/>
      <c r="B33" s="170"/>
      <c r="C33" s="170"/>
      <c r="D33" s="170"/>
      <c r="E33" s="170"/>
      <c r="F33" s="170"/>
      <c r="G33" s="170"/>
      <c r="H33" s="170"/>
      <c r="I33" s="281"/>
      <c r="J33" s="45"/>
      <c r="K33" s="12"/>
      <c r="L33" s="99"/>
      <c r="M33" s="99"/>
      <c r="N33" s="99"/>
      <c r="O33" s="99"/>
      <c r="P33" s="99"/>
    </row>
    <row r="34" spans="1:16" ht="6" customHeight="1" thickBot="1" x14ac:dyDescent="0.35">
      <c r="A34" s="303"/>
      <c r="B34" s="304"/>
      <c r="C34" s="304"/>
      <c r="D34" s="304"/>
      <c r="E34" s="304"/>
      <c r="F34" s="304"/>
      <c r="G34" s="304"/>
      <c r="H34" s="304"/>
      <c r="I34" s="305"/>
      <c r="J34" s="45"/>
      <c r="K34" s="12"/>
      <c r="L34" s="99"/>
      <c r="M34" s="99"/>
      <c r="N34" s="99"/>
      <c r="O34" s="99"/>
      <c r="P34" s="99"/>
    </row>
    <row r="35" spans="1:16" ht="15.6" x14ac:dyDescent="0.3">
      <c r="A35" s="472" t="s">
        <v>1315</v>
      </c>
      <c r="B35" s="473"/>
      <c r="C35" s="473"/>
      <c r="D35" s="473"/>
      <c r="E35" s="473"/>
      <c r="F35" s="473"/>
      <c r="G35" s="473"/>
      <c r="H35" s="473"/>
      <c r="I35" s="473"/>
      <c r="J35" s="322"/>
      <c r="K35" s="12"/>
      <c r="L35" s="99"/>
      <c r="M35" s="99"/>
      <c r="N35" s="99"/>
      <c r="O35" s="99"/>
      <c r="P35" s="99"/>
    </row>
    <row r="36" spans="1:16" s="282" customFormat="1" x14ac:dyDescent="0.3">
      <c r="A36" s="323" t="str">
        <f>IF($C$20=$F$124,"Cette rubrique ne doit pas être remplie, considérant votre activité uniquement en transformation","")</f>
        <v/>
      </c>
      <c r="B36" s="324"/>
      <c r="C36" s="324"/>
      <c r="D36" s="324"/>
      <c r="E36" s="324"/>
      <c r="F36" s="324"/>
      <c r="G36" s="324"/>
      <c r="H36" s="324"/>
      <c r="I36" s="324"/>
      <c r="J36" s="325"/>
      <c r="K36" s="326"/>
    </row>
    <row r="37" spans="1:16" x14ac:dyDescent="0.3">
      <c r="A37" s="327"/>
      <c r="B37" s="328"/>
      <c r="C37" s="328"/>
      <c r="D37" s="328"/>
      <c r="E37" s="329" t="s">
        <v>1269</v>
      </c>
      <c r="F37" s="406"/>
      <c r="G37" s="407"/>
      <c r="H37" s="328" t="s">
        <v>758</v>
      </c>
      <c r="I37" s="328"/>
      <c r="J37" s="330"/>
      <c r="K37" s="328"/>
      <c r="L37" s="10"/>
      <c r="M37" s="10"/>
      <c r="N37" s="10"/>
    </row>
    <row r="38" spans="1:16" x14ac:dyDescent="0.3">
      <c r="A38" s="331" t="s">
        <v>1274</v>
      </c>
      <c r="B38" s="332"/>
      <c r="C38" s="332"/>
      <c r="D38" s="332"/>
      <c r="E38" s="333"/>
      <c r="F38" s="334"/>
      <c r="G38" s="334"/>
      <c r="H38" s="332"/>
      <c r="I38" s="332"/>
      <c r="J38" s="330"/>
      <c r="K38" s="328"/>
      <c r="L38" s="10"/>
      <c r="M38" s="10"/>
      <c r="N38" s="10"/>
    </row>
    <row r="39" spans="1:16" x14ac:dyDescent="0.3">
      <c r="A39" s="327" t="s">
        <v>1276</v>
      </c>
      <c r="B39" s="332"/>
      <c r="C39" s="332"/>
      <c r="D39" s="332"/>
      <c r="E39" s="332"/>
      <c r="F39" s="277"/>
      <c r="G39" s="335" t="s">
        <v>811</v>
      </c>
      <c r="H39" s="332"/>
      <c r="I39" s="332"/>
      <c r="J39" s="330"/>
      <c r="K39" s="328"/>
      <c r="L39" s="10"/>
      <c r="M39" s="10"/>
      <c r="N39" s="10"/>
    </row>
    <row r="40" spans="1:16" x14ac:dyDescent="0.3">
      <c r="A40" s="327" t="s">
        <v>1277</v>
      </c>
      <c r="B40" s="332"/>
      <c r="C40" s="332"/>
      <c r="D40" s="332"/>
      <c r="E40" s="332"/>
      <c r="F40" s="277"/>
      <c r="G40" s="335" t="s">
        <v>811</v>
      </c>
      <c r="H40" s="332"/>
      <c r="I40" s="332"/>
      <c r="J40" s="330"/>
      <c r="K40" s="328"/>
      <c r="L40" s="10"/>
      <c r="M40" s="10"/>
      <c r="N40" s="10"/>
    </row>
    <row r="41" spans="1:16" ht="6" customHeight="1" x14ac:dyDescent="0.3">
      <c r="A41" s="327"/>
      <c r="B41" s="332"/>
      <c r="C41" s="332"/>
      <c r="D41" s="332"/>
      <c r="E41" s="332"/>
      <c r="F41" s="332"/>
      <c r="G41" s="332"/>
      <c r="H41" s="332"/>
      <c r="I41" s="332"/>
      <c r="J41" s="330"/>
      <c r="K41" s="328"/>
      <c r="L41" s="10"/>
      <c r="M41" s="10"/>
      <c r="N41" s="10"/>
    </row>
    <row r="42" spans="1:16" x14ac:dyDescent="0.3">
      <c r="A42" s="327" t="s">
        <v>1278</v>
      </c>
      <c r="B42" s="332"/>
      <c r="C42" s="332"/>
      <c r="D42" s="332"/>
      <c r="E42" s="332"/>
      <c r="F42" s="332"/>
      <c r="G42" s="278"/>
      <c r="H42" s="335" t="s">
        <v>812</v>
      </c>
      <c r="I42" s="332"/>
      <c r="J42" s="330"/>
      <c r="K42" s="328"/>
      <c r="L42" s="10"/>
      <c r="M42" s="10"/>
      <c r="N42" s="10"/>
    </row>
    <row r="43" spans="1:16" ht="13.8" customHeight="1" x14ac:dyDescent="0.3">
      <c r="A43" s="327" t="s">
        <v>1279</v>
      </c>
      <c r="B43" s="332"/>
      <c r="C43" s="332"/>
      <c r="D43" s="332"/>
      <c r="E43" s="332"/>
      <c r="F43" s="332"/>
      <c r="G43" s="278"/>
      <c r="H43" s="335" t="s">
        <v>812</v>
      </c>
      <c r="I43" s="332"/>
      <c r="J43" s="336"/>
      <c r="K43" s="337"/>
      <c r="L43" s="10"/>
      <c r="M43" s="10"/>
      <c r="N43" s="10"/>
    </row>
    <row r="44" spans="1:16" x14ac:dyDescent="0.3">
      <c r="A44" s="327" t="s">
        <v>1280</v>
      </c>
      <c r="B44" s="332"/>
      <c r="C44" s="332"/>
      <c r="D44" s="332"/>
      <c r="E44" s="332"/>
      <c r="F44" s="332"/>
      <c r="G44" s="279"/>
      <c r="H44" s="335" t="s">
        <v>813</v>
      </c>
      <c r="I44" s="332"/>
      <c r="J44" s="336"/>
      <c r="K44" s="337"/>
      <c r="L44" s="10"/>
      <c r="M44" s="10"/>
      <c r="N44" s="10"/>
    </row>
    <row r="45" spans="1:16" ht="5.4" customHeight="1" x14ac:dyDescent="0.3">
      <c r="A45" s="327"/>
      <c r="B45" s="332"/>
      <c r="C45" s="332"/>
      <c r="D45" s="332"/>
      <c r="E45" s="332"/>
      <c r="F45" s="332"/>
      <c r="G45" s="332"/>
      <c r="H45" s="332"/>
      <c r="I45" s="332"/>
      <c r="J45" s="330"/>
      <c r="K45" s="328"/>
      <c r="L45" s="10"/>
      <c r="M45" s="10"/>
      <c r="N45" s="10"/>
    </row>
    <row r="46" spans="1:16" x14ac:dyDescent="0.3">
      <c r="A46" s="327" t="s">
        <v>1281</v>
      </c>
      <c r="B46" s="332"/>
      <c r="C46" s="332"/>
      <c r="D46" s="332"/>
      <c r="E46" s="332"/>
      <c r="F46" s="278"/>
      <c r="G46" s="335" t="s">
        <v>812</v>
      </c>
      <c r="H46" s="332"/>
      <c r="I46" s="332"/>
      <c r="J46" s="336"/>
      <c r="K46" s="337"/>
      <c r="L46" s="10"/>
      <c r="M46" s="10"/>
      <c r="N46" s="10"/>
    </row>
    <row r="47" spans="1:16" x14ac:dyDescent="0.3">
      <c r="A47" s="327" t="s">
        <v>1284</v>
      </c>
      <c r="B47" s="332"/>
      <c r="C47" s="332"/>
      <c r="D47" s="332"/>
      <c r="E47" s="332"/>
      <c r="F47" s="279"/>
      <c r="G47" s="335" t="s">
        <v>813</v>
      </c>
      <c r="H47" s="332"/>
      <c r="I47" s="332"/>
      <c r="J47" s="336"/>
      <c r="K47" s="337"/>
      <c r="L47" s="10"/>
      <c r="M47" s="10"/>
      <c r="N47" s="10"/>
    </row>
    <row r="48" spans="1:16" x14ac:dyDescent="0.3">
      <c r="A48" s="327" t="s">
        <v>1282</v>
      </c>
      <c r="B48" s="332"/>
      <c r="C48" s="332"/>
      <c r="D48" s="332"/>
      <c r="E48" s="332"/>
      <c r="F48" s="278"/>
      <c r="G48" s="335" t="s">
        <v>812</v>
      </c>
      <c r="H48" s="332"/>
      <c r="I48" s="332"/>
      <c r="J48" s="336"/>
      <c r="K48" s="337"/>
      <c r="L48" s="10"/>
      <c r="M48" s="10"/>
      <c r="N48" s="10"/>
    </row>
    <row r="49" spans="1:14" x14ac:dyDescent="0.3">
      <c r="A49" s="327" t="s">
        <v>1283</v>
      </c>
      <c r="B49" s="332"/>
      <c r="C49" s="332"/>
      <c r="D49" s="332"/>
      <c r="E49" s="332"/>
      <c r="F49" s="279"/>
      <c r="G49" s="335" t="s">
        <v>813</v>
      </c>
      <c r="H49" s="332"/>
      <c r="I49" s="332"/>
      <c r="J49" s="336"/>
      <c r="K49" s="337"/>
      <c r="L49" s="10"/>
      <c r="M49" s="10"/>
      <c r="N49" s="10"/>
    </row>
    <row r="50" spans="1:14" ht="6.6" customHeight="1" x14ac:dyDescent="0.3">
      <c r="A50" s="338"/>
      <c r="B50" s="339"/>
      <c r="C50" s="339"/>
      <c r="D50" s="339"/>
      <c r="E50" s="339"/>
      <c r="F50" s="339"/>
      <c r="G50" s="339"/>
      <c r="H50" s="339"/>
      <c r="I50" s="339"/>
      <c r="J50" s="336"/>
      <c r="K50" s="337"/>
      <c r="L50" s="10"/>
      <c r="M50" s="10"/>
      <c r="N50" s="10"/>
    </row>
    <row r="51" spans="1:14" ht="15" thickBot="1" x14ac:dyDescent="0.35">
      <c r="A51" s="340"/>
      <c r="B51" s="341"/>
      <c r="C51" s="341"/>
      <c r="D51" s="341"/>
      <c r="E51" s="342" t="s">
        <v>1289</v>
      </c>
      <c r="F51" s="408" t="s">
        <v>458</v>
      </c>
      <c r="G51" s="409"/>
      <c r="H51" s="340" t="s">
        <v>758</v>
      </c>
      <c r="I51" s="341"/>
      <c r="J51" s="330"/>
      <c r="K51" s="328"/>
      <c r="L51" s="10"/>
      <c r="M51" s="10"/>
      <c r="N51" s="10"/>
    </row>
    <row r="52" spans="1:14" ht="4.8" customHeight="1" x14ac:dyDescent="0.3">
      <c r="A52" s="331"/>
      <c r="B52" s="332"/>
      <c r="C52" s="332"/>
      <c r="D52" s="332"/>
      <c r="E52" s="333"/>
      <c r="F52" s="334"/>
      <c r="G52" s="334"/>
      <c r="H52" s="332"/>
      <c r="I52" s="332"/>
      <c r="J52" s="330"/>
      <c r="K52" s="328"/>
      <c r="L52" s="10"/>
      <c r="M52" s="10"/>
      <c r="N52" s="10"/>
    </row>
    <row r="53" spans="1:14" x14ac:dyDescent="0.3">
      <c r="A53" s="327" t="s">
        <v>1276</v>
      </c>
      <c r="B53" s="332"/>
      <c r="C53" s="332"/>
      <c r="D53" s="332"/>
      <c r="E53" s="332"/>
      <c r="F53" s="277"/>
      <c r="G53" s="335" t="s">
        <v>811</v>
      </c>
      <c r="H53" s="332"/>
      <c r="I53" s="332"/>
      <c r="J53" s="330"/>
      <c r="K53" s="328"/>
      <c r="L53" s="10"/>
      <c r="M53" s="10"/>
      <c r="N53" s="10"/>
    </row>
    <row r="54" spans="1:14" x14ac:dyDescent="0.3">
      <c r="A54" s="327" t="s">
        <v>1277</v>
      </c>
      <c r="B54" s="332"/>
      <c r="C54" s="332"/>
      <c r="D54" s="332"/>
      <c r="E54" s="332"/>
      <c r="F54" s="277"/>
      <c r="G54" s="335" t="s">
        <v>811</v>
      </c>
      <c r="H54" s="332"/>
      <c r="I54" s="332"/>
      <c r="J54" s="330"/>
      <c r="K54" s="328"/>
      <c r="L54" s="10"/>
      <c r="M54" s="10"/>
      <c r="N54" s="10"/>
    </row>
    <row r="55" spans="1:14" ht="4.2" customHeight="1" x14ac:dyDescent="0.3">
      <c r="A55" s="327"/>
      <c r="B55" s="332"/>
      <c r="C55" s="332"/>
      <c r="D55" s="332"/>
      <c r="E55" s="332"/>
      <c r="F55" s="332"/>
      <c r="G55" s="332"/>
      <c r="H55" s="332"/>
      <c r="I55" s="332"/>
      <c r="J55" s="330"/>
      <c r="K55" s="328"/>
      <c r="L55" s="10"/>
      <c r="M55" s="10"/>
      <c r="N55" s="10"/>
    </row>
    <row r="56" spans="1:14" x14ac:dyDescent="0.3">
      <c r="A56" s="327" t="s">
        <v>1278</v>
      </c>
      <c r="B56" s="332"/>
      <c r="C56" s="332"/>
      <c r="D56" s="332"/>
      <c r="E56" s="332"/>
      <c r="F56" s="332"/>
      <c r="G56" s="278"/>
      <c r="H56" s="335" t="s">
        <v>812</v>
      </c>
      <c r="I56" s="332"/>
      <c r="J56" s="330"/>
      <c r="K56" s="328"/>
      <c r="L56" s="10"/>
      <c r="M56" s="10"/>
      <c r="N56" s="10"/>
    </row>
    <row r="57" spans="1:14" ht="17.399999999999999" x14ac:dyDescent="0.3">
      <c r="A57" s="327" t="s">
        <v>1279</v>
      </c>
      <c r="B57" s="332"/>
      <c r="C57" s="332"/>
      <c r="D57" s="332"/>
      <c r="E57" s="332"/>
      <c r="F57" s="332"/>
      <c r="G57" s="278"/>
      <c r="H57" s="335" t="s">
        <v>812</v>
      </c>
      <c r="I57" s="332"/>
      <c r="J57" s="336"/>
      <c r="K57" s="337"/>
      <c r="L57" s="10"/>
      <c r="M57" s="10"/>
      <c r="N57" s="10"/>
    </row>
    <row r="58" spans="1:14" x14ac:dyDescent="0.3">
      <c r="A58" s="327" t="s">
        <v>1280</v>
      </c>
      <c r="B58" s="332"/>
      <c r="C58" s="332"/>
      <c r="D58" s="332"/>
      <c r="E58" s="332"/>
      <c r="F58" s="332"/>
      <c r="G58" s="279"/>
      <c r="H58" s="335" t="s">
        <v>813</v>
      </c>
      <c r="I58" s="332"/>
      <c r="J58" s="336"/>
      <c r="K58" s="337"/>
      <c r="L58" s="10"/>
      <c r="M58" s="10"/>
      <c r="N58" s="10"/>
    </row>
    <row r="59" spans="1:14" ht="3.6" customHeight="1" x14ac:dyDescent="0.3">
      <c r="A59" s="327"/>
      <c r="B59" s="332"/>
      <c r="C59" s="332"/>
      <c r="D59" s="332"/>
      <c r="E59" s="332"/>
      <c r="F59" s="332"/>
      <c r="G59" s="332"/>
      <c r="H59" s="332"/>
      <c r="I59" s="332"/>
      <c r="J59" s="330"/>
      <c r="K59" s="328"/>
      <c r="L59" s="10"/>
      <c r="M59" s="10"/>
      <c r="N59" s="10"/>
    </row>
    <row r="60" spans="1:14" x14ac:dyDescent="0.3">
      <c r="A60" s="327" t="s">
        <v>1285</v>
      </c>
      <c r="B60" s="332"/>
      <c r="C60" s="332"/>
      <c r="D60" s="332"/>
      <c r="E60" s="332"/>
      <c r="F60" s="278"/>
      <c r="G60" s="335" t="s">
        <v>812</v>
      </c>
      <c r="H60" s="332"/>
      <c r="I60" s="332"/>
      <c r="J60" s="336"/>
      <c r="K60" s="337"/>
      <c r="L60" s="10"/>
      <c r="M60" s="10"/>
      <c r="N60" s="10"/>
    </row>
    <row r="61" spans="1:14" x14ac:dyDescent="0.3">
      <c r="A61" s="327" t="s">
        <v>1286</v>
      </c>
      <c r="B61" s="332"/>
      <c r="C61" s="332"/>
      <c r="D61" s="332"/>
      <c r="E61" s="332"/>
      <c r="F61" s="279"/>
      <c r="G61" s="335" t="s">
        <v>813</v>
      </c>
      <c r="H61" s="332"/>
      <c r="I61" s="332"/>
      <c r="J61" s="336"/>
      <c r="K61" s="337"/>
      <c r="L61" s="10"/>
      <c r="M61" s="10"/>
      <c r="N61" s="10"/>
    </row>
    <row r="62" spans="1:14" x14ac:dyDescent="0.3">
      <c r="A62" s="327" t="s">
        <v>1287</v>
      </c>
      <c r="B62" s="332"/>
      <c r="C62" s="332"/>
      <c r="D62" s="332"/>
      <c r="E62" s="332"/>
      <c r="F62" s="278"/>
      <c r="G62" s="335" t="s">
        <v>812</v>
      </c>
      <c r="H62" s="332"/>
      <c r="I62" s="332"/>
      <c r="J62" s="336"/>
      <c r="K62" s="337"/>
      <c r="L62" s="10"/>
      <c r="M62" s="10"/>
      <c r="N62" s="10"/>
    </row>
    <row r="63" spans="1:14" x14ac:dyDescent="0.3">
      <c r="A63" s="327" t="s">
        <v>1288</v>
      </c>
      <c r="B63" s="332"/>
      <c r="C63" s="332"/>
      <c r="D63" s="332"/>
      <c r="E63" s="332"/>
      <c r="F63" s="279"/>
      <c r="G63" s="335" t="s">
        <v>813</v>
      </c>
      <c r="H63" s="332"/>
      <c r="I63" s="332"/>
      <c r="J63" s="336"/>
      <c r="K63" s="337"/>
      <c r="L63" s="10"/>
      <c r="M63" s="10"/>
      <c r="N63" s="10"/>
    </row>
    <row r="64" spans="1:14" ht="10.199999999999999" customHeight="1" x14ac:dyDescent="0.3">
      <c r="A64" s="338"/>
      <c r="B64" s="339"/>
      <c r="C64" s="339"/>
      <c r="D64" s="339"/>
      <c r="E64" s="339"/>
      <c r="F64" s="339"/>
      <c r="G64" s="339"/>
      <c r="H64" s="339"/>
      <c r="I64" s="339"/>
      <c r="J64" s="336"/>
      <c r="K64" s="337"/>
    </row>
    <row r="65" spans="1:16" ht="4.8" customHeight="1" x14ac:dyDescent="0.3">
      <c r="A65" s="343"/>
      <c r="B65" s="344"/>
      <c r="C65" s="344"/>
      <c r="D65" s="344"/>
      <c r="E65" s="344"/>
      <c r="F65" s="344"/>
      <c r="G65" s="344"/>
      <c r="H65" s="344"/>
      <c r="I65" s="344"/>
      <c r="J65" s="336"/>
      <c r="K65" s="337"/>
    </row>
    <row r="66" spans="1:16" s="125" customFormat="1" ht="26.4" customHeight="1" x14ac:dyDescent="0.3">
      <c r="A66" s="404" t="s">
        <v>1270</v>
      </c>
      <c r="B66" s="405"/>
      <c r="C66" s="405"/>
      <c r="D66" s="405"/>
      <c r="E66" s="405"/>
      <c r="F66" s="405"/>
      <c r="G66" s="405"/>
      <c r="H66" s="405"/>
      <c r="I66" s="345"/>
      <c r="J66" s="346"/>
      <c r="K66" s="337"/>
      <c r="L66" s="244"/>
      <c r="M66" s="244"/>
      <c r="N66" s="244"/>
    </row>
    <row r="67" spans="1:16" ht="6.6" customHeight="1" thickBot="1" x14ac:dyDescent="0.35">
      <c r="A67" s="347"/>
      <c r="B67" s="348"/>
      <c r="C67" s="348"/>
      <c r="D67" s="348"/>
      <c r="E67" s="348"/>
      <c r="F67" s="348"/>
      <c r="G67" s="348"/>
      <c r="H67" s="348"/>
      <c r="I67" s="348"/>
      <c r="J67" s="336"/>
      <c r="K67" s="337"/>
    </row>
    <row r="68" spans="1:16" ht="15" thickBot="1" x14ac:dyDescent="0.35">
      <c r="A68" s="140"/>
      <c r="E68" s="10"/>
      <c r="I68" s="10"/>
      <c r="J68" s="45"/>
    </row>
    <row r="69" spans="1:16" x14ac:dyDescent="0.3">
      <c r="A69" s="474" t="s">
        <v>1325</v>
      </c>
      <c r="B69" s="475"/>
      <c r="C69" s="475"/>
      <c r="D69" s="475"/>
      <c r="E69" s="475"/>
      <c r="F69" s="475"/>
      <c r="G69" s="475"/>
      <c r="H69" s="475"/>
      <c r="I69" s="475"/>
      <c r="J69" s="322"/>
      <c r="K69" s="12"/>
    </row>
    <row r="70" spans="1:16" s="282" customFormat="1" x14ac:dyDescent="0.3">
      <c r="A70" s="323" t="str">
        <f>IF($C$20=$F$122,"Cette rubrique ne doit pas être remplie, considérant votre activité uniquement en Aquaculture","")</f>
        <v/>
      </c>
      <c r="B70" s="324"/>
      <c r="C70" s="324"/>
      <c r="D70" s="324"/>
      <c r="E70" s="324"/>
      <c r="F70" s="324"/>
      <c r="G70" s="324"/>
      <c r="H70" s="324"/>
      <c r="I70" s="324"/>
      <c r="J70" s="325"/>
      <c r="K70" s="326"/>
      <c r="L70" s="241"/>
      <c r="M70" s="241"/>
      <c r="N70" s="241"/>
      <c r="O70" s="10"/>
      <c r="P70" s="10"/>
    </row>
    <row r="71" spans="1:16" x14ac:dyDescent="0.3">
      <c r="A71" s="84" t="s">
        <v>1293</v>
      </c>
      <c r="B71" s="85"/>
      <c r="C71" s="85"/>
      <c r="D71" s="85"/>
      <c r="E71" s="85"/>
      <c r="F71" s="12"/>
      <c r="G71" s="295"/>
      <c r="H71" s="349" t="s">
        <v>812</v>
      </c>
      <c r="I71" s="12"/>
      <c r="J71" s="45"/>
    </row>
    <row r="72" spans="1:16" x14ac:dyDescent="0.3">
      <c r="A72" s="84" t="s">
        <v>1294</v>
      </c>
      <c r="B72" s="85"/>
      <c r="C72" s="85"/>
      <c r="D72" s="85"/>
      <c r="E72" s="85"/>
      <c r="F72" s="12"/>
      <c r="G72" s="295"/>
      <c r="H72" s="349" t="s">
        <v>1291</v>
      </c>
      <c r="I72" s="12"/>
      <c r="J72" s="45"/>
    </row>
    <row r="73" spans="1:16" x14ac:dyDescent="0.3">
      <c r="A73" s="84" t="s">
        <v>1309</v>
      </c>
      <c r="B73" s="85"/>
      <c r="C73" s="85"/>
      <c r="D73" s="85"/>
      <c r="E73" s="85"/>
      <c r="F73" s="12"/>
      <c r="G73" s="295"/>
      <c r="H73" s="349" t="s">
        <v>812</v>
      </c>
      <c r="I73" s="12"/>
      <c r="J73" s="45"/>
    </row>
    <row r="74" spans="1:16" x14ac:dyDescent="0.3">
      <c r="A74" s="84" t="s">
        <v>1310</v>
      </c>
      <c r="B74" s="85"/>
      <c r="C74" s="85"/>
      <c r="D74" s="85"/>
      <c r="E74" s="85"/>
      <c r="F74" s="12"/>
      <c r="G74" s="295"/>
      <c r="H74" s="349" t="s">
        <v>1291</v>
      </c>
      <c r="I74" s="12"/>
      <c r="J74" s="45"/>
    </row>
    <row r="75" spans="1:16" x14ac:dyDescent="0.3">
      <c r="A75" s="350" t="s">
        <v>1292</v>
      </c>
      <c r="B75" s="85"/>
      <c r="C75" s="85"/>
      <c r="D75" s="85"/>
      <c r="E75" s="85"/>
      <c r="F75" s="12"/>
      <c r="G75" s="12"/>
      <c r="H75" s="349"/>
      <c r="I75" s="12"/>
      <c r="J75" s="45"/>
    </row>
    <row r="76" spans="1:16" x14ac:dyDescent="0.3">
      <c r="A76" s="84" t="s">
        <v>1295</v>
      </c>
      <c r="B76" s="85"/>
      <c r="C76" s="85"/>
      <c r="D76" s="85"/>
      <c r="E76" s="85"/>
      <c r="F76" s="12"/>
      <c r="G76" s="296" t="str">
        <f>IF($C$20=$F$124,0,"")</f>
        <v/>
      </c>
      <c r="H76" s="349" t="s">
        <v>812</v>
      </c>
      <c r="I76" s="12"/>
      <c r="J76" s="45"/>
    </row>
    <row r="77" spans="1:16" x14ac:dyDescent="0.3">
      <c r="A77" s="84" t="s">
        <v>1296</v>
      </c>
      <c r="B77" s="85"/>
      <c r="C77" s="85"/>
      <c r="D77" s="85"/>
      <c r="E77" s="85"/>
      <c r="F77" s="12"/>
      <c r="G77" s="295"/>
      <c r="H77" s="349" t="s">
        <v>760</v>
      </c>
      <c r="I77" s="12"/>
      <c r="J77" s="45"/>
    </row>
    <row r="78" spans="1:16" x14ac:dyDescent="0.3">
      <c r="A78" s="84" t="s">
        <v>1297</v>
      </c>
      <c r="B78" s="85"/>
      <c r="C78" s="85"/>
      <c r="D78" s="85"/>
      <c r="E78" s="85"/>
      <c r="F78" s="12"/>
      <c r="G78" s="295"/>
      <c r="H78" s="349" t="s">
        <v>760</v>
      </c>
      <c r="I78" s="12"/>
      <c r="J78" s="45"/>
    </row>
    <row r="79" spans="1:16" ht="14.4" customHeight="1" x14ac:dyDescent="0.3">
      <c r="A79" s="84" t="s">
        <v>1298</v>
      </c>
      <c r="B79" s="85"/>
      <c r="C79" s="85"/>
      <c r="D79" s="85"/>
      <c r="E79" s="85"/>
      <c r="F79" s="12"/>
      <c r="G79" s="295"/>
      <c r="H79" s="349" t="s">
        <v>760</v>
      </c>
      <c r="I79" s="12"/>
      <c r="J79" s="45"/>
    </row>
    <row r="80" spans="1:16" ht="14.4" customHeight="1" x14ac:dyDescent="0.3">
      <c r="A80" s="84" t="s">
        <v>1299</v>
      </c>
      <c r="B80" s="85"/>
      <c r="C80" s="85"/>
      <c r="D80" s="85"/>
      <c r="E80" s="85"/>
      <c r="F80" s="12"/>
      <c r="G80" s="295"/>
      <c r="H80" s="349" t="s">
        <v>760</v>
      </c>
      <c r="I80" s="12"/>
      <c r="J80" s="45"/>
    </row>
    <row r="81" spans="1:10" x14ac:dyDescent="0.3">
      <c r="A81" s="84" t="s">
        <v>1300</v>
      </c>
      <c r="B81" s="85"/>
      <c r="C81" s="85"/>
      <c r="D81" s="85"/>
      <c r="E81" s="85"/>
      <c r="F81" s="12"/>
      <c r="G81" s="295"/>
      <c r="H81" s="349" t="s">
        <v>760</v>
      </c>
      <c r="I81" s="12"/>
      <c r="J81" s="45"/>
    </row>
    <row r="82" spans="1:10" x14ac:dyDescent="0.3">
      <c r="A82" s="84" t="s">
        <v>1301</v>
      </c>
      <c r="B82" s="85"/>
      <c r="C82" s="85"/>
      <c r="D82" s="85"/>
      <c r="E82" s="85"/>
      <c r="F82" s="12"/>
      <c r="G82" s="295"/>
      <c r="H82" s="349" t="s">
        <v>760</v>
      </c>
      <c r="I82" s="12"/>
      <c r="J82" s="45"/>
    </row>
    <row r="83" spans="1:10" ht="27" customHeight="1" x14ac:dyDescent="0.3">
      <c r="A83" s="372" t="s">
        <v>1302</v>
      </c>
      <c r="B83" s="373"/>
      <c r="C83" s="373"/>
      <c r="D83" s="373"/>
      <c r="E83" s="373"/>
      <c r="F83" s="373"/>
      <c r="G83" s="295"/>
      <c r="H83" s="349" t="s">
        <v>760</v>
      </c>
      <c r="I83" s="12"/>
      <c r="J83" s="45"/>
    </row>
    <row r="84" spans="1:10" ht="14.4" customHeight="1" x14ac:dyDescent="0.3">
      <c r="A84" s="84" t="s">
        <v>1303</v>
      </c>
      <c r="B84" s="85"/>
      <c r="C84" s="85"/>
      <c r="D84" s="85"/>
      <c r="E84" s="85"/>
      <c r="F84" s="12"/>
      <c r="G84" s="295"/>
      <c r="H84" s="349" t="s">
        <v>812</v>
      </c>
      <c r="I84" s="12"/>
      <c r="J84" s="45"/>
    </row>
    <row r="85" spans="1:10" ht="14.4" customHeight="1" x14ac:dyDescent="0.3">
      <c r="A85" s="84" t="s">
        <v>1304</v>
      </c>
      <c r="B85" s="85"/>
      <c r="C85" s="85"/>
      <c r="D85" s="85"/>
      <c r="E85" s="85"/>
      <c r="F85" s="12"/>
      <c r="G85" s="295"/>
      <c r="H85" s="349" t="s">
        <v>812</v>
      </c>
      <c r="I85" s="12"/>
      <c r="J85" s="45"/>
    </row>
    <row r="86" spans="1:10" x14ac:dyDescent="0.3">
      <c r="A86" s="84" t="s">
        <v>1305</v>
      </c>
      <c r="B86" s="85"/>
      <c r="C86" s="85"/>
      <c r="D86" s="85"/>
      <c r="E86" s="85"/>
      <c r="F86" s="12"/>
      <c r="G86" s="295"/>
      <c r="H86" s="349" t="s">
        <v>812</v>
      </c>
      <c r="I86" s="12"/>
      <c r="J86" s="45"/>
    </row>
    <row r="87" spans="1:10" x14ac:dyDescent="0.3">
      <c r="A87" s="84" t="s">
        <v>1306</v>
      </c>
      <c r="B87" s="85"/>
      <c r="C87" s="85"/>
      <c r="D87" s="85"/>
      <c r="E87" s="85"/>
      <c r="F87" s="12"/>
      <c r="G87" s="295"/>
      <c r="H87" s="349" t="s">
        <v>812</v>
      </c>
      <c r="I87" s="12"/>
      <c r="J87" s="45"/>
    </row>
    <row r="88" spans="1:10" x14ac:dyDescent="0.3">
      <c r="A88" s="351" t="s">
        <v>1307</v>
      </c>
      <c r="B88" s="352"/>
      <c r="C88" s="352"/>
      <c r="D88" s="352"/>
      <c r="E88" s="352"/>
      <c r="F88" s="352"/>
      <c r="G88" s="295"/>
      <c r="H88" s="349" t="s">
        <v>760</v>
      </c>
      <c r="I88" s="12"/>
      <c r="J88" s="45"/>
    </row>
    <row r="89" spans="1:10" x14ac:dyDescent="0.3">
      <c r="A89" s="84" t="s">
        <v>1308</v>
      </c>
      <c r="B89" s="85"/>
      <c r="C89" s="85"/>
      <c r="D89" s="85"/>
      <c r="E89" s="85"/>
      <c r="F89" s="12"/>
      <c r="G89" s="295"/>
      <c r="H89" s="349" t="s">
        <v>813</v>
      </c>
      <c r="I89" s="12"/>
      <c r="J89" s="45"/>
    </row>
    <row r="90" spans="1:10" ht="8.4" customHeight="1" thickBot="1" x14ac:dyDescent="0.35">
      <c r="A90" s="179"/>
      <c r="B90" s="23"/>
      <c r="C90" s="23"/>
      <c r="D90" s="23"/>
      <c r="E90" s="23"/>
      <c r="F90" s="23"/>
      <c r="G90" s="23"/>
      <c r="H90" s="23"/>
      <c r="I90" s="23"/>
      <c r="J90" s="45"/>
    </row>
    <row r="91" spans="1:10" x14ac:dyDescent="0.3">
      <c r="A91" s="140"/>
      <c r="E91" s="10"/>
      <c r="I91" s="10"/>
    </row>
    <row r="92" spans="1:10" x14ac:dyDescent="0.3">
      <c r="A92" s="140"/>
      <c r="E92" s="10"/>
      <c r="I92" s="10"/>
    </row>
    <row r="93" spans="1:10" x14ac:dyDescent="0.3">
      <c r="A93" s="25" t="str">
        <f ca="1">CONCATENATE("ENTR. &lt;&lt; ",'1-signature'!$F$33," &gt;&gt; - ",'2-nature_aide'!$A$108," - soumis ",TODAY()," - Aides et impacts")</f>
        <v>ENTR. &lt;&lt;  &gt;&gt; - Aide sollicitée pour  - soumis 44225 - Aides et impacts</v>
      </c>
      <c r="E93" s="10"/>
      <c r="I93" s="10"/>
    </row>
    <row r="94" spans="1:10" x14ac:dyDescent="0.3">
      <c r="A94" s="140"/>
      <c r="E94" s="10"/>
      <c r="I94" s="10"/>
    </row>
    <row r="95" spans="1:10" x14ac:dyDescent="0.3">
      <c r="A95" s="140"/>
      <c r="E95" s="10"/>
      <c r="I95" s="10"/>
    </row>
    <row r="96" spans="1:10" x14ac:dyDescent="0.3">
      <c r="A96" s="140"/>
      <c r="E96" s="10"/>
      <c r="I96" s="10"/>
    </row>
    <row r="97" spans="1:20" x14ac:dyDescent="0.3">
      <c r="A97" s="140"/>
      <c r="E97" s="10"/>
      <c r="I97" s="10"/>
    </row>
    <row r="98" spans="1:20" x14ac:dyDescent="0.3">
      <c r="A98" s="140"/>
      <c r="E98" s="10"/>
      <c r="I98" s="10"/>
    </row>
    <row r="99" spans="1:20" x14ac:dyDescent="0.3">
      <c r="A99" s="140"/>
      <c r="E99" s="10"/>
      <c r="I99" s="10"/>
    </row>
    <row r="100" spans="1:20" x14ac:dyDescent="0.3">
      <c r="A100" s="140"/>
      <c r="E100" s="10"/>
      <c r="I100" s="10"/>
    </row>
    <row r="101" spans="1:20" x14ac:dyDescent="0.3">
      <c r="A101" s="140"/>
      <c r="E101" s="10"/>
      <c r="I101" s="10"/>
    </row>
    <row r="102" spans="1:20" x14ac:dyDescent="0.3">
      <c r="A102" s="140"/>
      <c r="E102" s="10"/>
      <c r="I102" s="10"/>
    </row>
    <row r="103" spans="1:20" x14ac:dyDescent="0.3">
      <c r="A103" s="140"/>
      <c r="E103" s="10"/>
      <c r="I103" s="10"/>
    </row>
    <row r="104" spans="1:20" x14ac:dyDescent="0.3">
      <c r="A104" s="140"/>
      <c r="E104" s="10"/>
      <c r="I104" s="10"/>
    </row>
    <row r="105" spans="1:20" x14ac:dyDescent="0.3">
      <c r="A105" s="140"/>
      <c r="E105" s="10"/>
      <c r="I105" s="10"/>
    </row>
    <row r="106" spans="1:20" x14ac:dyDescent="0.3">
      <c r="E106" s="10"/>
      <c r="I106" s="10"/>
    </row>
    <row r="107" spans="1:20" x14ac:dyDescent="0.3">
      <c r="A107" s="99" t="s">
        <v>1172</v>
      </c>
      <c r="B107" s="99"/>
      <c r="C107" s="99"/>
      <c r="D107" s="99"/>
      <c r="E107" s="99"/>
      <c r="F107" s="99"/>
      <c r="G107" s="99"/>
      <c r="H107" s="99"/>
      <c r="I107" s="99"/>
      <c r="J107" s="99"/>
      <c r="K107" s="99"/>
      <c r="L107" s="99"/>
      <c r="M107" s="99"/>
      <c r="N107" s="99"/>
      <c r="O107" s="99"/>
      <c r="P107" s="99"/>
      <c r="Q107" s="99"/>
      <c r="R107" s="241"/>
      <c r="S107" s="241"/>
      <c r="T107" s="241"/>
    </row>
    <row r="108" spans="1:20" x14ac:dyDescent="0.3">
      <c r="A108" s="99" t="str">
        <f>CONCATENATE("Aide sollicitée pour ",B108,C108,D108,E108,F108)</f>
        <v xml:space="preserve">Aide sollicitée pour </v>
      </c>
      <c r="B108" s="99" t="str">
        <f>IF($A$8=$F$131,LEFT($B$8,5),"")</f>
        <v/>
      </c>
      <c r="C108" s="99" t="str">
        <f>IF($A$9=$F$131,LEFT($B$9,7),"")</f>
        <v/>
      </c>
      <c r="D108" s="99" t="str">
        <f>IF($A$10=$F$131,LEFT($B$10,7),"")</f>
        <v/>
      </c>
      <c r="E108" s="99" t="str">
        <f>IF($A$11=$F$131,LEFT($B$11,5),"")</f>
        <v/>
      </c>
      <c r="F108" s="99" t="str">
        <f>IF($A$12=$F$131,LEFT($B$12,5),"")</f>
        <v/>
      </c>
      <c r="G108" s="99"/>
      <c r="H108" s="99"/>
      <c r="I108" s="99"/>
      <c r="J108" s="99"/>
      <c r="K108" s="99"/>
      <c r="L108" s="99"/>
      <c r="M108" s="99"/>
      <c r="N108" s="99"/>
      <c r="O108" s="99"/>
      <c r="P108" s="99"/>
      <c r="Q108" s="99"/>
      <c r="R108" s="171"/>
      <c r="S108" s="171"/>
      <c r="T108" s="171"/>
    </row>
    <row r="109" spans="1:20" x14ac:dyDescent="0.3">
      <c r="A109" s="206" t="s">
        <v>769</v>
      </c>
      <c r="B109" s="99"/>
      <c r="C109" s="99"/>
      <c r="D109" s="99"/>
      <c r="E109" s="99"/>
      <c r="F109" s="99"/>
      <c r="G109" s="99"/>
      <c r="H109" s="99"/>
      <c r="I109" s="99"/>
      <c r="J109" s="99"/>
      <c r="K109" s="99"/>
      <c r="L109" s="99"/>
      <c r="M109" s="99"/>
      <c r="N109" s="99"/>
      <c r="O109" s="99"/>
      <c r="P109" s="99"/>
      <c r="Q109" s="99"/>
      <c r="R109" s="171"/>
      <c r="S109" s="171"/>
      <c r="T109" s="171"/>
    </row>
    <row r="110" spans="1:20" x14ac:dyDescent="0.3">
      <c r="A110" s="99" t="s">
        <v>6</v>
      </c>
      <c r="B110" s="99"/>
      <c r="C110" s="99"/>
      <c r="D110" s="99"/>
      <c r="E110" s="99" t="s">
        <v>4</v>
      </c>
      <c r="F110" s="99" t="s">
        <v>5</v>
      </c>
      <c r="G110" s="99"/>
      <c r="H110" s="99"/>
      <c r="I110" s="99" t="s">
        <v>205</v>
      </c>
      <c r="J110" s="99"/>
      <c r="K110" s="99"/>
      <c r="L110" s="99"/>
      <c r="M110" s="99"/>
      <c r="N110" s="99"/>
      <c r="O110" s="99"/>
      <c r="P110" s="99"/>
      <c r="Q110" s="99"/>
      <c r="R110" s="171"/>
      <c r="S110" s="171"/>
      <c r="T110" s="171"/>
    </row>
    <row r="111" spans="1:20" x14ac:dyDescent="0.3">
      <c r="A111" s="99"/>
      <c r="B111" s="99"/>
      <c r="C111" s="99"/>
      <c r="D111" s="99"/>
      <c r="E111" s="99"/>
      <c r="F111" s="99"/>
      <c r="G111" s="99"/>
      <c r="H111" s="99"/>
      <c r="I111" s="99"/>
      <c r="J111" s="99"/>
      <c r="K111" s="99"/>
      <c r="L111" s="99"/>
      <c r="M111" s="99"/>
      <c r="N111" s="99"/>
      <c r="O111" s="99"/>
      <c r="P111" s="99"/>
      <c r="Q111" s="99"/>
      <c r="R111" s="171"/>
      <c r="S111" s="171"/>
      <c r="T111" s="171"/>
    </row>
    <row r="112" spans="1:20" x14ac:dyDescent="0.3">
      <c r="A112" s="99" t="s">
        <v>319</v>
      </c>
      <c r="B112" s="99"/>
      <c r="C112" s="99"/>
      <c r="D112" s="99"/>
      <c r="E112" s="99" t="s">
        <v>765</v>
      </c>
      <c r="F112" s="99" t="s">
        <v>1143</v>
      </c>
      <c r="G112" s="99"/>
      <c r="H112" s="99"/>
      <c r="I112" s="99"/>
      <c r="J112" s="99"/>
      <c r="K112" s="99"/>
      <c r="L112" s="99"/>
      <c r="M112" s="99"/>
      <c r="N112" s="99"/>
      <c r="O112" s="99"/>
      <c r="P112" s="99"/>
      <c r="Q112" s="99"/>
      <c r="R112" s="171"/>
      <c r="S112" s="171"/>
      <c r="T112" s="171"/>
    </row>
    <row r="113" spans="1:20" x14ac:dyDescent="0.3">
      <c r="A113" s="99"/>
      <c r="B113" s="99"/>
      <c r="C113" s="99"/>
      <c r="D113" s="99"/>
      <c r="E113" s="99" t="s">
        <v>766</v>
      </c>
      <c r="F113" s="99" t="s">
        <v>1159</v>
      </c>
      <c r="G113" s="99"/>
      <c r="H113" s="99"/>
      <c r="I113" s="99"/>
      <c r="J113" s="99"/>
      <c r="K113" s="99"/>
      <c r="L113" s="99" t="s">
        <v>767</v>
      </c>
      <c r="M113" s="99"/>
      <c r="N113" s="99"/>
      <c r="O113" s="99"/>
      <c r="P113" s="99"/>
      <c r="Q113" s="99"/>
      <c r="R113" s="171"/>
      <c r="S113" s="171"/>
      <c r="T113" s="171"/>
    </row>
    <row r="114" spans="1:20" ht="14.4" customHeight="1" x14ac:dyDescent="0.3">
      <c r="A114" s="99"/>
      <c r="B114" s="99"/>
      <c r="C114" s="99"/>
      <c r="D114" s="99"/>
      <c r="E114" s="99" t="s">
        <v>768</v>
      </c>
      <c r="F114" s="99" t="s">
        <v>1173</v>
      </c>
      <c r="G114" s="99"/>
      <c r="H114" s="99"/>
      <c r="I114" s="99"/>
      <c r="J114" s="99"/>
      <c r="K114" s="99"/>
      <c r="L114" s="99"/>
      <c r="M114" s="99"/>
      <c r="N114" s="99"/>
      <c r="O114" s="99"/>
      <c r="P114" s="99"/>
      <c r="Q114" s="99"/>
      <c r="R114" s="171"/>
      <c r="S114" s="171"/>
      <c r="T114" s="171"/>
    </row>
    <row r="115" spans="1:20" x14ac:dyDescent="0.3">
      <c r="A115" s="99"/>
      <c r="B115" s="99"/>
      <c r="C115" s="99"/>
      <c r="D115" s="99"/>
      <c r="E115" s="99" t="s">
        <v>770</v>
      </c>
      <c r="F115" s="99" t="s">
        <v>1144</v>
      </c>
      <c r="G115" s="100"/>
      <c r="H115" s="100"/>
      <c r="I115" s="99"/>
      <c r="J115" s="99"/>
      <c r="K115" s="99"/>
      <c r="L115" s="99"/>
      <c r="M115" s="99"/>
      <c r="N115" s="99"/>
      <c r="O115" s="99"/>
      <c r="P115" s="99"/>
      <c r="Q115" s="99"/>
      <c r="R115" s="171"/>
      <c r="S115" s="171"/>
      <c r="T115" s="171"/>
    </row>
    <row r="116" spans="1:20" x14ac:dyDescent="0.3">
      <c r="A116" s="99"/>
      <c r="B116" s="99"/>
      <c r="C116" s="99"/>
      <c r="D116" s="99"/>
      <c r="E116" s="99" t="s">
        <v>1145</v>
      </c>
      <c r="F116" s="99" t="s">
        <v>1170</v>
      </c>
      <c r="G116" s="99"/>
      <c r="H116" s="99"/>
      <c r="I116" s="99"/>
      <c r="J116" s="99"/>
      <c r="K116" s="99"/>
      <c r="L116" s="99"/>
      <c r="M116" s="99"/>
      <c r="N116" s="99"/>
      <c r="O116" s="99"/>
      <c r="P116" s="99"/>
      <c r="Q116" s="99"/>
      <c r="R116" s="171"/>
      <c r="S116" s="171"/>
      <c r="T116" s="171"/>
    </row>
    <row r="117" spans="1:20" x14ac:dyDescent="0.3">
      <c r="A117" s="355"/>
      <c r="B117" s="99"/>
      <c r="C117" s="99"/>
      <c r="D117" s="99"/>
      <c r="E117" s="99"/>
      <c r="F117" s="99"/>
      <c r="G117" s="99"/>
      <c r="H117" s="99"/>
      <c r="I117" s="99"/>
      <c r="J117" s="99"/>
      <c r="K117" s="99"/>
      <c r="L117" s="99"/>
      <c r="M117" s="99"/>
      <c r="N117" s="99"/>
      <c r="O117" s="99"/>
      <c r="P117" s="99"/>
      <c r="Q117" s="99"/>
      <c r="R117" s="171"/>
      <c r="S117" s="171"/>
      <c r="T117" s="171"/>
    </row>
    <row r="118" spans="1:20" x14ac:dyDescent="0.3">
      <c r="A118" s="355"/>
      <c r="B118" s="99"/>
      <c r="C118" s="99"/>
      <c r="D118" s="99"/>
      <c r="E118" s="99"/>
      <c r="F118" s="99"/>
      <c r="G118" s="99"/>
      <c r="H118" s="99"/>
      <c r="I118" s="99"/>
      <c r="J118" s="99"/>
      <c r="K118" s="99"/>
      <c r="L118" s="99"/>
      <c r="M118" s="99"/>
      <c r="N118" s="99"/>
      <c r="O118" s="99"/>
      <c r="P118" s="99"/>
      <c r="Q118" s="99"/>
      <c r="R118" s="171"/>
      <c r="S118" s="171"/>
      <c r="T118" s="171"/>
    </row>
    <row r="119" spans="1:20" x14ac:dyDescent="0.3">
      <c r="A119" s="355"/>
      <c r="B119" s="99"/>
      <c r="C119" s="99"/>
      <c r="D119" s="99"/>
      <c r="E119" s="99"/>
      <c r="F119" s="99" t="s">
        <v>370</v>
      </c>
      <c r="G119" s="99"/>
      <c r="H119" s="99"/>
      <c r="I119" s="99"/>
      <c r="J119" s="99"/>
      <c r="K119" s="99"/>
      <c r="L119" s="99"/>
      <c r="M119" s="99"/>
      <c r="N119" s="99"/>
      <c r="O119" s="99"/>
      <c r="P119" s="99"/>
      <c r="Q119" s="99"/>
      <c r="R119" s="171"/>
      <c r="S119" s="171"/>
      <c r="T119" s="171"/>
    </row>
    <row r="120" spans="1:20" x14ac:dyDescent="0.3">
      <c r="A120" s="355"/>
      <c r="B120" s="99"/>
      <c r="C120" s="99"/>
      <c r="D120" s="99"/>
      <c r="E120" s="99"/>
      <c r="F120" s="99" t="s">
        <v>8</v>
      </c>
      <c r="G120" s="99"/>
      <c r="H120" s="99"/>
      <c r="I120" s="99"/>
      <c r="J120" s="99"/>
      <c r="K120" s="99"/>
      <c r="L120" s="99"/>
      <c r="M120" s="99"/>
      <c r="N120" s="99"/>
      <c r="O120" s="99"/>
      <c r="P120" s="99"/>
      <c r="Q120" s="99"/>
      <c r="R120" s="171"/>
      <c r="S120" s="171"/>
      <c r="T120" s="171"/>
    </row>
    <row r="121" spans="1:20" x14ac:dyDescent="0.3">
      <c r="A121" s="355"/>
      <c r="B121" s="99"/>
      <c r="C121" s="99"/>
      <c r="D121" s="99"/>
      <c r="E121" s="99"/>
      <c r="F121" s="99"/>
      <c r="G121" s="99"/>
      <c r="H121" s="99"/>
      <c r="I121" s="99"/>
      <c r="J121" s="99"/>
      <c r="K121" s="99"/>
      <c r="L121" s="99"/>
      <c r="M121" s="99"/>
      <c r="N121" s="99"/>
      <c r="O121" s="99"/>
      <c r="P121" s="99"/>
      <c r="Q121" s="99"/>
      <c r="R121" s="171"/>
      <c r="S121" s="171"/>
      <c r="T121" s="171"/>
    </row>
    <row r="122" spans="1:20" x14ac:dyDescent="0.3">
      <c r="A122" s="355"/>
      <c r="B122" s="99"/>
      <c r="C122" s="99"/>
      <c r="D122" s="99"/>
      <c r="E122" s="99"/>
      <c r="F122" s="99" t="s">
        <v>383</v>
      </c>
      <c r="G122" s="99"/>
      <c r="H122" s="99"/>
      <c r="I122" s="99"/>
      <c r="J122" s="99"/>
      <c r="K122" s="99"/>
      <c r="L122" s="99"/>
      <c r="M122" s="99"/>
      <c r="N122" s="99"/>
      <c r="O122" s="99"/>
      <c r="P122" s="99"/>
      <c r="Q122" s="99"/>
      <c r="R122" s="171"/>
      <c r="S122" s="171"/>
      <c r="T122" s="171"/>
    </row>
    <row r="123" spans="1:20" x14ac:dyDescent="0.3">
      <c r="A123" s="99"/>
      <c r="B123" s="99"/>
      <c r="C123" s="99"/>
      <c r="D123" s="99"/>
      <c r="E123" s="99"/>
      <c r="F123" s="99" t="s">
        <v>204</v>
      </c>
      <c r="G123" s="99"/>
      <c r="H123" s="99"/>
      <c r="I123" s="99"/>
      <c r="J123" s="99"/>
      <c r="K123" s="99"/>
      <c r="L123" s="99"/>
      <c r="M123" s="99"/>
      <c r="N123" s="99"/>
      <c r="O123" s="99"/>
      <c r="P123" s="99"/>
      <c r="Q123" s="99"/>
      <c r="R123" s="171"/>
      <c r="S123" s="171"/>
      <c r="T123" s="171"/>
    </row>
    <row r="124" spans="1:20" x14ac:dyDescent="0.3">
      <c r="A124" s="102"/>
      <c r="B124" s="99"/>
      <c r="C124" s="99"/>
      <c r="D124" s="99"/>
      <c r="E124" s="99"/>
      <c r="F124" s="99" t="s">
        <v>1042</v>
      </c>
      <c r="G124" s="99"/>
      <c r="H124" s="99"/>
      <c r="I124" s="99"/>
      <c r="J124" s="99"/>
      <c r="K124" s="99"/>
      <c r="L124" s="99"/>
      <c r="M124" s="99"/>
      <c r="N124" s="99"/>
      <c r="O124" s="99"/>
      <c r="P124" s="99"/>
      <c r="Q124" s="99"/>
      <c r="R124" s="171"/>
      <c r="S124" s="171"/>
      <c r="T124" s="171"/>
    </row>
    <row r="125" spans="1:20" x14ac:dyDescent="0.3">
      <c r="A125" s="206" t="s">
        <v>764</v>
      </c>
      <c r="B125" s="99"/>
      <c r="C125" s="99"/>
      <c r="D125" s="99"/>
      <c r="E125" s="101"/>
      <c r="F125" s="99"/>
      <c r="G125" s="99"/>
      <c r="H125" s="99"/>
      <c r="I125" s="101"/>
      <c r="J125" s="99"/>
      <c r="K125" s="99"/>
      <c r="L125" s="99"/>
      <c r="M125" s="99"/>
      <c r="N125" s="99"/>
      <c r="O125" s="99"/>
      <c r="P125" s="99"/>
      <c r="Q125" s="99"/>
      <c r="R125" s="171"/>
      <c r="S125" s="171"/>
      <c r="T125" s="171"/>
    </row>
    <row r="126" spans="1:20" x14ac:dyDescent="0.3">
      <c r="A126" s="99" t="s">
        <v>6</v>
      </c>
      <c r="B126" s="99"/>
      <c r="C126" s="99"/>
      <c r="D126" s="99"/>
      <c r="E126" s="99" t="s">
        <v>4</v>
      </c>
      <c r="F126" s="99" t="s">
        <v>5</v>
      </c>
      <c r="G126" s="99"/>
      <c r="H126" s="99"/>
      <c r="I126" s="99"/>
      <c r="J126" s="99"/>
      <c r="K126" s="99"/>
      <c r="L126" s="99" t="s">
        <v>366</v>
      </c>
      <c r="M126" s="99"/>
      <c r="N126" s="99"/>
      <c r="O126" s="99"/>
      <c r="P126" s="99"/>
      <c r="Q126" s="99"/>
      <c r="R126" s="171"/>
      <c r="S126" s="171"/>
      <c r="T126" s="171"/>
    </row>
    <row r="127" spans="1:20" x14ac:dyDescent="0.3">
      <c r="A127" s="99"/>
      <c r="B127" s="99"/>
      <c r="C127" s="99"/>
      <c r="D127" s="99"/>
      <c r="E127" s="99"/>
      <c r="F127" s="99"/>
      <c r="G127" s="99"/>
      <c r="H127" s="99"/>
      <c r="I127" s="99"/>
      <c r="J127" s="99"/>
      <c r="K127" s="99"/>
      <c r="L127" s="99"/>
      <c r="M127" s="99"/>
      <c r="N127" s="99"/>
      <c r="O127" s="99"/>
      <c r="P127" s="99"/>
      <c r="Q127" s="99"/>
      <c r="R127" s="171"/>
      <c r="S127" s="171"/>
      <c r="T127" s="171"/>
    </row>
    <row r="128" spans="1:20" x14ac:dyDescent="0.3">
      <c r="A128" s="99" t="s">
        <v>761</v>
      </c>
      <c r="B128" s="99"/>
      <c r="C128" s="99"/>
      <c r="D128" s="99"/>
      <c r="E128" s="99" t="s">
        <v>583</v>
      </c>
      <c r="F128" s="99" t="s">
        <v>362</v>
      </c>
      <c r="G128" s="99"/>
      <c r="H128" s="99"/>
      <c r="I128" s="99"/>
      <c r="J128" s="99"/>
      <c r="K128" s="99"/>
      <c r="L128" s="99"/>
      <c r="M128" s="99"/>
      <c r="N128" s="99"/>
      <c r="O128" s="99"/>
      <c r="P128" s="99"/>
      <c r="Q128" s="99"/>
      <c r="R128" s="171"/>
      <c r="S128" s="171"/>
      <c r="T128" s="171"/>
    </row>
    <row r="129" spans="1:20" x14ac:dyDescent="0.3">
      <c r="A129" s="99"/>
      <c r="B129" s="99"/>
      <c r="C129" s="99"/>
      <c r="D129" s="99"/>
      <c r="E129" s="99" t="s">
        <v>584</v>
      </c>
      <c r="F129" s="99" t="s">
        <v>368</v>
      </c>
      <c r="G129" s="99"/>
      <c r="H129" s="99"/>
      <c r="I129" s="99"/>
      <c r="J129" s="99"/>
      <c r="K129" s="99"/>
      <c r="L129" s="102" t="s">
        <v>367</v>
      </c>
      <c r="M129" s="99"/>
      <c r="N129" s="99"/>
      <c r="O129" s="99"/>
      <c r="P129" s="99"/>
      <c r="Q129" s="99"/>
      <c r="R129" s="171"/>
      <c r="S129" s="171"/>
      <c r="T129" s="171"/>
    </row>
    <row r="130" spans="1:20" x14ac:dyDescent="0.3">
      <c r="A130" s="99"/>
      <c r="B130" s="99"/>
      <c r="C130" s="99"/>
      <c r="D130" s="99"/>
      <c r="E130" s="99"/>
      <c r="F130" s="99"/>
      <c r="G130" s="99"/>
      <c r="H130" s="99"/>
      <c r="I130" s="99"/>
      <c r="J130" s="99"/>
      <c r="K130" s="99"/>
      <c r="L130" s="99"/>
      <c r="M130" s="99"/>
      <c r="N130" s="99"/>
      <c r="O130" s="99"/>
      <c r="P130" s="99"/>
      <c r="Q130" s="99"/>
      <c r="R130" s="171"/>
      <c r="S130" s="171"/>
      <c r="T130" s="171"/>
    </row>
    <row r="131" spans="1:20" x14ac:dyDescent="0.3">
      <c r="A131" s="99" t="s">
        <v>363</v>
      </c>
      <c r="B131" s="99"/>
      <c r="C131" s="99"/>
      <c r="D131" s="99"/>
      <c r="E131" s="99" t="s">
        <v>585</v>
      </c>
      <c r="F131" s="99" t="s">
        <v>1161</v>
      </c>
      <c r="G131" s="99"/>
      <c r="H131" s="99"/>
      <c r="I131" s="99"/>
      <c r="J131" s="99"/>
      <c r="K131" s="99"/>
      <c r="L131" s="102" t="s">
        <v>365</v>
      </c>
      <c r="M131" s="99"/>
      <c r="N131" s="99"/>
      <c r="O131" s="99"/>
      <c r="P131" s="99"/>
      <c r="Q131" s="99"/>
      <c r="R131" s="171"/>
      <c r="S131" s="171"/>
      <c r="T131" s="171"/>
    </row>
    <row r="132" spans="1:20" x14ac:dyDescent="0.3">
      <c r="A132" s="99"/>
      <c r="B132" s="99"/>
      <c r="C132" s="99"/>
      <c r="D132" s="99"/>
      <c r="E132" s="99" t="s">
        <v>586</v>
      </c>
      <c r="F132" s="99" t="s">
        <v>272</v>
      </c>
      <c r="G132" s="99"/>
      <c r="H132" s="99"/>
      <c r="I132" s="99"/>
      <c r="J132" s="99"/>
      <c r="K132" s="99"/>
      <c r="L132" s="102" t="s">
        <v>554</v>
      </c>
      <c r="M132" s="99"/>
      <c r="N132" s="99"/>
      <c r="O132" s="99"/>
      <c r="P132" s="99"/>
      <c r="Q132" s="99"/>
      <c r="R132" s="171"/>
      <c r="S132" s="171"/>
      <c r="T132" s="171"/>
    </row>
    <row r="133" spans="1:20" x14ac:dyDescent="0.3">
      <c r="A133" s="99"/>
      <c r="B133" s="99"/>
      <c r="C133" s="99"/>
      <c r="D133" s="99"/>
      <c r="E133" s="99"/>
      <c r="F133" s="99"/>
      <c r="G133" s="99"/>
      <c r="H133" s="99"/>
      <c r="I133" s="99"/>
      <c r="J133" s="99"/>
      <c r="K133" s="99"/>
      <c r="L133" s="99"/>
      <c r="M133" s="99"/>
      <c r="N133" s="99"/>
      <c r="O133" s="99"/>
      <c r="P133" s="99"/>
      <c r="Q133" s="99"/>
      <c r="R133" s="171"/>
      <c r="S133" s="171"/>
      <c r="T133" s="171"/>
    </row>
    <row r="134" spans="1:20" x14ac:dyDescent="0.3">
      <c r="A134" s="99"/>
      <c r="B134" s="99"/>
      <c r="C134" s="99"/>
      <c r="D134" s="99"/>
      <c r="E134" s="99"/>
      <c r="F134" s="99"/>
      <c r="G134" s="99"/>
      <c r="H134" s="99"/>
      <c r="I134" s="99"/>
      <c r="J134" s="99"/>
      <c r="K134" s="99"/>
      <c r="L134" s="99"/>
      <c r="M134" s="99"/>
      <c r="N134" s="99"/>
      <c r="O134" s="99"/>
      <c r="P134" s="99"/>
      <c r="Q134" s="99"/>
      <c r="R134" s="171"/>
      <c r="S134" s="171"/>
      <c r="T134" s="171"/>
    </row>
    <row r="135" spans="1:20" x14ac:dyDescent="0.3">
      <c r="A135" s="99" t="s">
        <v>3</v>
      </c>
      <c r="B135" s="99"/>
      <c r="C135" s="99"/>
      <c r="D135" s="99"/>
      <c r="E135" s="99" t="s">
        <v>598</v>
      </c>
      <c r="F135" s="99" t="s">
        <v>0</v>
      </c>
      <c r="G135" s="99"/>
      <c r="H135" s="99"/>
      <c r="I135" s="99"/>
      <c r="J135" s="99"/>
      <c r="K135" s="99"/>
      <c r="L135" s="99"/>
      <c r="M135" s="99"/>
      <c r="N135" s="99"/>
      <c r="O135" s="99"/>
      <c r="P135" s="99"/>
      <c r="Q135" s="99"/>
      <c r="R135" s="171"/>
      <c r="S135" s="171"/>
      <c r="T135" s="171"/>
    </row>
    <row r="136" spans="1:20" x14ac:dyDescent="0.3">
      <c r="A136" s="99"/>
      <c r="B136" s="99"/>
      <c r="C136" s="99"/>
      <c r="D136" s="99"/>
      <c r="E136" s="99" t="s">
        <v>599</v>
      </c>
      <c r="F136" s="99" t="s">
        <v>1</v>
      </c>
      <c r="G136" s="99"/>
      <c r="H136" s="99"/>
      <c r="I136" s="99"/>
      <c r="J136" s="99"/>
      <c r="K136" s="99"/>
      <c r="L136" s="99"/>
      <c r="M136" s="99"/>
      <c r="N136" s="99"/>
      <c r="O136" s="99"/>
      <c r="P136" s="99"/>
      <c r="Q136" s="99"/>
      <c r="R136" s="171"/>
      <c r="S136" s="171"/>
      <c r="T136" s="171"/>
    </row>
    <row r="137" spans="1:20" x14ac:dyDescent="0.3">
      <c r="A137" s="99"/>
      <c r="B137" s="99"/>
      <c r="C137" s="99"/>
      <c r="D137" s="99"/>
      <c r="E137" s="99" t="s">
        <v>600</v>
      </c>
      <c r="F137" s="99" t="s">
        <v>2</v>
      </c>
      <c r="G137" s="99"/>
      <c r="H137" s="99"/>
      <c r="I137" s="99"/>
      <c r="J137" s="99"/>
      <c r="K137" s="99"/>
      <c r="L137" s="99"/>
      <c r="M137" s="99"/>
      <c r="N137" s="99"/>
      <c r="O137" s="99"/>
      <c r="P137" s="99"/>
      <c r="Q137" s="99"/>
      <c r="R137" s="171"/>
      <c r="S137" s="171"/>
      <c r="T137" s="171"/>
    </row>
    <row r="138" spans="1:20" x14ac:dyDescent="0.3">
      <c r="A138" s="99"/>
      <c r="B138" s="99"/>
      <c r="C138" s="99"/>
      <c r="D138" s="99"/>
      <c r="E138" s="101"/>
      <c r="F138" s="99"/>
      <c r="G138" s="99"/>
      <c r="H138" s="99"/>
      <c r="I138" s="101"/>
      <c r="J138" s="99"/>
      <c r="K138" s="99"/>
      <c r="L138" s="99"/>
      <c r="M138" s="99"/>
      <c r="N138" s="99"/>
      <c r="O138" s="99"/>
      <c r="P138" s="99"/>
      <c r="Q138" s="99"/>
      <c r="R138" s="171"/>
      <c r="S138" s="171"/>
      <c r="T138" s="171"/>
    </row>
    <row r="139" spans="1:20" x14ac:dyDescent="0.3">
      <c r="A139" s="99"/>
      <c r="B139" s="99"/>
      <c r="C139" s="99"/>
      <c r="D139" s="99"/>
      <c r="E139" s="101"/>
      <c r="F139" s="99"/>
      <c r="G139" s="99"/>
      <c r="H139" s="99"/>
      <c r="I139" s="101"/>
      <c r="J139" s="99"/>
      <c r="K139" s="99"/>
      <c r="L139" s="99"/>
      <c r="M139" s="99"/>
      <c r="N139" s="99"/>
      <c r="O139" s="99"/>
      <c r="P139" s="99"/>
      <c r="Q139" s="99"/>
      <c r="R139" s="171"/>
      <c r="S139" s="171"/>
      <c r="T139" s="171"/>
    </row>
    <row r="140" spans="1:20" s="31" customFormat="1" x14ac:dyDescent="0.3">
      <c r="A140" s="99" t="s">
        <v>6</v>
      </c>
      <c r="B140" s="99"/>
      <c r="C140" s="99"/>
      <c r="D140" s="99"/>
      <c r="E140" s="99" t="s">
        <v>4</v>
      </c>
      <c r="F140" s="99" t="s">
        <v>5</v>
      </c>
      <c r="G140" s="99"/>
      <c r="H140" s="99" t="s">
        <v>205</v>
      </c>
      <c r="I140" s="99"/>
      <c r="J140" s="99"/>
      <c r="K140" s="99"/>
      <c r="L140" s="99"/>
      <c r="M140" s="99"/>
      <c r="N140" s="99"/>
      <c r="O140" s="99"/>
      <c r="P140" s="99"/>
      <c r="Q140" s="99"/>
      <c r="R140" s="10"/>
    </row>
    <row r="141" spans="1:20" s="31" customFormat="1" x14ac:dyDescent="0.3">
      <c r="A141" s="99" t="s">
        <v>474</v>
      </c>
      <c r="B141" s="99"/>
      <c r="C141" s="98" t="s">
        <v>560</v>
      </c>
      <c r="D141" s="98"/>
      <c r="E141" s="99" t="s">
        <v>615</v>
      </c>
      <c r="F141" s="99" t="s">
        <v>482</v>
      </c>
      <c r="G141" s="99"/>
      <c r="H141" s="99"/>
      <c r="I141" s="99"/>
      <c r="J141" s="99"/>
      <c r="K141" s="99"/>
      <c r="L141" s="99"/>
      <c r="M141" s="99"/>
      <c r="N141" s="99"/>
      <c r="O141" s="99"/>
      <c r="P141" s="99"/>
      <c r="Q141" s="99"/>
      <c r="R141" s="10"/>
    </row>
    <row r="142" spans="1:20" s="31" customFormat="1" x14ac:dyDescent="0.3">
      <c r="A142" s="99"/>
      <c r="B142" s="99"/>
      <c r="C142" s="99"/>
      <c r="D142" s="99"/>
      <c r="E142" s="99" t="s">
        <v>751</v>
      </c>
      <c r="F142" s="99" t="s">
        <v>483</v>
      </c>
      <c r="G142" s="99"/>
      <c r="H142" s="99"/>
      <c r="I142" s="99"/>
      <c r="J142" s="102" t="s">
        <v>487</v>
      </c>
      <c r="K142" s="102"/>
      <c r="L142" s="99"/>
      <c r="M142" s="99"/>
      <c r="N142" s="99"/>
      <c r="O142" s="99"/>
      <c r="P142" s="99"/>
      <c r="Q142" s="99"/>
      <c r="R142" s="10"/>
    </row>
    <row r="143" spans="1:20" s="31" customFormat="1" x14ac:dyDescent="0.3">
      <c r="A143" s="99"/>
      <c r="B143" s="99"/>
      <c r="C143" s="99"/>
      <c r="D143" s="99"/>
      <c r="E143" s="99" t="s">
        <v>752</v>
      </c>
      <c r="F143" s="99" t="s">
        <v>484</v>
      </c>
      <c r="G143" s="99"/>
      <c r="H143" s="99"/>
      <c r="I143" s="99"/>
      <c r="J143" s="99"/>
      <c r="K143" s="99"/>
      <c r="L143" s="99"/>
      <c r="M143" s="99"/>
      <c r="N143" s="99"/>
      <c r="O143" s="99"/>
      <c r="P143" s="99"/>
      <c r="Q143" s="99"/>
      <c r="R143" s="10"/>
    </row>
    <row r="144" spans="1:20" x14ac:dyDescent="0.3">
      <c r="A144" s="99"/>
      <c r="B144" s="99"/>
      <c r="C144" s="99"/>
      <c r="D144" s="99"/>
      <c r="E144" s="99" t="s">
        <v>616</v>
      </c>
      <c r="F144" s="99" t="s">
        <v>485</v>
      </c>
      <c r="G144" s="99"/>
      <c r="H144" s="99"/>
      <c r="I144" s="99"/>
      <c r="J144" s="99"/>
      <c r="K144" s="99"/>
      <c r="L144" s="99"/>
      <c r="M144" s="99"/>
      <c r="N144" s="99"/>
      <c r="O144" s="99"/>
      <c r="P144" s="99"/>
      <c r="Q144" s="99"/>
    </row>
    <row r="145" spans="1:18" s="31" customFormat="1" x14ac:dyDescent="0.3">
      <c r="A145" s="99"/>
      <c r="B145" s="99"/>
      <c r="C145" s="99"/>
      <c r="D145" s="99"/>
      <c r="E145" s="99" t="s">
        <v>617</v>
      </c>
      <c r="F145" s="99" t="s">
        <v>475</v>
      </c>
      <c r="G145" s="99"/>
      <c r="H145" s="99"/>
      <c r="I145" s="99"/>
      <c r="J145" s="99"/>
      <c r="K145" s="99"/>
      <c r="L145" s="99"/>
      <c r="M145" s="99"/>
      <c r="N145" s="99"/>
      <c r="O145" s="99"/>
      <c r="P145" s="99"/>
      <c r="Q145" s="99"/>
      <c r="R145" s="10"/>
    </row>
    <row r="146" spans="1:18" s="31" customFormat="1" x14ac:dyDescent="0.3">
      <c r="A146" s="99"/>
      <c r="B146" s="99"/>
      <c r="C146" s="99"/>
      <c r="D146" s="99"/>
      <c r="E146" s="99" t="s">
        <v>619</v>
      </c>
      <c r="F146" s="99" t="s">
        <v>486</v>
      </c>
      <c r="G146" s="99"/>
      <c r="H146" s="99"/>
      <c r="I146" s="99"/>
      <c r="J146" s="99"/>
      <c r="K146" s="99"/>
      <c r="L146" s="99"/>
      <c r="M146" s="99"/>
      <c r="N146" s="99"/>
      <c r="O146" s="99"/>
      <c r="P146" s="99"/>
      <c r="Q146" s="99"/>
      <c r="R146" s="10"/>
    </row>
    <row r="147" spans="1:18" s="31" customFormat="1" x14ac:dyDescent="0.3">
      <c r="A147" s="99"/>
      <c r="B147" s="99"/>
      <c r="C147" s="99"/>
      <c r="D147" s="99"/>
      <c r="E147" s="99" t="s">
        <v>618</v>
      </c>
      <c r="F147" s="99" t="s">
        <v>476</v>
      </c>
      <c r="G147" s="99"/>
      <c r="H147" s="99"/>
      <c r="I147" s="99"/>
      <c r="J147" s="99"/>
      <c r="K147" s="99"/>
      <c r="L147" s="99"/>
      <c r="M147" s="99"/>
      <c r="N147" s="99"/>
      <c r="O147" s="99"/>
      <c r="P147" s="99"/>
      <c r="Q147" s="99"/>
      <c r="R147" s="10"/>
    </row>
    <row r="148" spans="1:18" s="31" customFormat="1" x14ac:dyDescent="0.3">
      <c r="A148" s="99"/>
      <c r="B148" s="99"/>
      <c r="C148" s="99"/>
      <c r="D148" s="99"/>
      <c r="E148" s="99" t="s">
        <v>620</v>
      </c>
      <c r="F148" s="99" t="s">
        <v>477</v>
      </c>
      <c r="G148" s="99"/>
      <c r="H148" s="99"/>
      <c r="I148" s="99"/>
      <c r="J148" s="99"/>
      <c r="K148" s="99"/>
      <c r="L148" s="99"/>
      <c r="M148" s="99"/>
      <c r="N148" s="99"/>
      <c r="O148" s="99"/>
      <c r="P148" s="99"/>
      <c r="Q148" s="99"/>
      <c r="R148" s="10"/>
    </row>
    <row r="149" spans="1:18" s="31" customFormat="1" x14ac:dyDescent="0.3">
      <c r="A149" s="99"/>
      <c r="B149" s="99"/>
      <c r="C149" s="99"/>
      <c r="D149" s="99"/>
      <c r="E149" s="99" t="s">
        <v>621</v>
      </c>
      <c r="F149" s="99" t="s">
        <v>478</v>
      </c>
      <c r="G149" s="99"/>
      <c r="H149" s="99"/>
      <c r="I149" s="99"/>
      <c r="J149" s="99"/>
      <c r="K149" s="99"/>
      <c r="L149" s="99"/>
      <c r="M149" s="99"/>
      <c r="N149" s="99"/>
      <c r="O149" s="99"/>
      <c r="P149" s="99"/>
      <c r="Q149" s="99"/>
      <c r="R149" s="10"/>
    </row>
    <row r="150" spans="1:18" x14ac:dyDescent="0.3">
      <c r="A150" s="99"/>
      <c r="B150" s="99"/>
      <c r="C150" s="99"/>
      <c r="D150" s="99"/>
      <c r="E150" s="99" t="s">
        <v>622</v>
      </c>
      <c r="F150" s="99" t="s">
        <v>479</v>
      </c>
      <c r="G150" s="99"/>
      <c r="H150" s="99"/>
      <c r="I150" s="99"/>
      <c r="J150" s="99"/>
      <c r="K150" s="99"/>
      <c r="L150" s="99"/>
      <c r="M150" s="99"/>
      <c r="N150" s="99"/>
      <c r="O150" s="99"/>
      <c r="P150" s="99"/>
      <c r="Q150" s="99"/>
    </row>
    <row r="151" spans="1:18" x14ac:dyDescent="0.3">
      <c r="A151" s="99"/>
      <c r="B151" s="99"/>
      <c r="C151" s="99"/>
      <c r="D151" s="99"/>
      <c r="E151" s="99" t="s">
        <v>623</v>
      </c>
      <c r="F151" s="99" t="s">
        <v>480</v>
      </c>
      <c r="G151" s="99"/>
      <c r="H151" s="99"/>
      <c r="I151" s="99"/>
      <c r="J151" s="99"/>
      <c r="K151" s="99"/>
      <c r="L151" s="99"/>
      <c r="M151" s="99"/>
      <c r="N151" s="99"/>
      <c r="O151" s="99"/>
      <c r="P151" s="99"/>
      <c r="Q151" s="99"/>
    </row>
    <row r="152" spans="1:18" x14ac:dyDescent="0.3">
      <c r="A152" s="99"/>
      <c r="B152" s="99"/>
      <c r="C152" s="99"/>
      <c r="D152" s="99"/>
      <c r="E152" s="99" t="s">
        <v>481</v>
      </c>
      <c r="F152" s="99" t="s">
        <v>481</v>
      </c>
      <c r="G152" s="99"/>
      <c r="H152" s="99"/>
      <c r="I152" s="99"/>
      <c r="J152" s="99"/>
      <c r="K152" s="99"/>
      <c r="L152" s="99"/>
      <c r="M152" s="99"/>
      <c r="N152" s="99"/>
      <c r="O152" s="99"/>
      <c r="P152" s="99"/>
      <c r="Q152" s="99"/>
    </row>
    <row r="153" spans="1:18" x14ac:dyDescent="0.3">
      <c r="A153" s="99"/>
      <c r="B153" s="99"/>
      <c r="C153" s="99"/>
      <c r="D153" s="99"/>
      <c r="E153" s="99"/>
      <c r="F153" s="99"/>
      <c r="G153" s="99"/>
      <c r="H153" s="99"/>
      <c r="I153" s="99"/>
      <c r="J153" s="99"/>
      <c r="K153" s="99"/>
      <c r="L153" s="99"/>
      <c r="M153" s="99"/>
      <c r="N153" s="99"/>
      <c r="O153" s="99"/>
      <c r="P153" s="99"/>
      <c r="Q153" s="99"/>
    </row>
    <row r="154" spans="1:18" x14ac:dyDescent="0.3">
      <c r="A154" s="99" t="s">
        <v>318</v>
      </c>
      <c r="B154" s="99"/>
      <c r="C154" s="99"/>
      <c r="D154" s="99"/>
      <c r="E154" s="99" t="s">
        <v>624</v>
      </c>
      <c r="F154" s="99" t="s">
        <v>420</v>
      </c>
      <c r="G154" s="99"/>
      <c r="H154" s="99"/>
      <c r="I154" s="99"/>
      <c r="J154" s="99"/>
      <c r="K154" s="99"/>
      <c r="L154" s="99"/>
      <c r="M154" s="99"/>
      <c r="N154" s="99"/>
      <c r="O154" s="99"/>
      <c r="P154" s="99"/>
      <c r="Q154" s="99"/>
    </row>
    <row r="155" spans="1:18" x14ac:dyDescent="0.3">
      <c r="A155" s="99"/>
      <c r="B155" s="99"/>
      <c r="C155" s="99"/>
      <c r="D155" s="99"/>
      <c r="E155" s="99" t="s">
        <v>625</v>
      </c>
      <c r="F155" s="99" t="s">
        <v>421</v>
      </c>
      <c r="G155" s="99"/>
      <c r="H155" s="99"/>
      <c r="I155" s="99"/>
      <c r="J155" s="99"/>
      <c r="K155" s="99"/>
      <c r="L155" s="99"/>
      <c r="M155" s="99"/>
      <c r="N155" s="99"/>
      <c r="O155" s="99"/>
      <c r="P155" s="99"/>
      <c r="Q155" s="99"/>
    </row>
    <row r="156" spans="1:18" x14ac:dyDescent="0.3">
      <c r="A156" s="99"/>
      <c r="B156" s="99"/>
      <c r="C156" s="99"/>
      <c r="D156" s="99"/>
      <c r="E156" s="99" t="s">
        <v>626</v>
      </c>
      <c r="F156" s="99" t="s">
        <v>422</v>
      </c>
      <c r="G156" s="99"/>
      <c r="H156" s="99"/>
      <c r="I156" s="99"/>
      <c r="J156" s="99"/>
      <c r="K156" s="99"/>
      <c r="L156" s="99"/>
      <c r="M156" s="99"/>
      <c r="N156" s="99"/>
      <c r="O156" s="99"/>
      <c r="P156" s="99"/>
      <c r="Q156" s="99"/>
    </row>
    <row r="157" spans="1:18" x14ac:dyDescent="0.3">
      <c r="A157" s="99"/>
      <c r="B157" s="99"/>
      <c r="C157" s="99"/>
      <c r="D157" s="99"/>
      <c r="E157" s="99" t="s">
        <v>627</v>
      </c>
      <c r="F157" s="99" t="s">
        <v>423</v>
      </c>
      <c r="G157" s="99"/>
      <c r="H157" s="99"/>
      <c r="I157" s="99"/>
      <c r="J157" s="99"/>
      <c r="K157" s="99"/>
      <c r="L157" s="99"/>
      <c r="M157" s="99"/>
      <c r="N157" s="99"/>
      <c r="O157" s="99"/>
      <c r="P157" s="99"/>
      <c r="Q157" s="99"/>
    </row>
    <row r="158" spans="1:18" x14ac:dyDescent="0.3">
      <c r="A158" s="99"/>
      <c r="B158" s="99"/>
      <c r="C158" s="99"/>
      <c r="D158" s="99"/>
      <c r="E158" s="99" t="s">
        <v>628</v>
      </c>
      <c r="F158" s="99" t="s">
        <v>424</v>
      </c>
      <c r="G158" s="99"/>
      <c r="H158" s="99"/>
      <c r="I158" s="99"/>
      <c r="J158" s="99"/>
      <c r="K158" s="99"/>
      <c r="L158" s="99"/>
      <c r="M158" s="99"/>
      <c r="N158" s="99"/>
      <c r="O158" s="99"/>
      <c r="P158" s="99"/>
      <c r="Q158" s="99"/>
    </row>
    <row r="159" spans="1:18" x14ac:dyDescent="0.3">
      <c r="A159" s="99"/>
      <c r="B159" s="99"/>
      <c r="C159" s="99"/>
      <c r="D159" s="99"/>
      <c r="E159" s="99" t="s">
        <v>629</v>
      </c>
      <c r="F159" s="99" t="s">
        <v>425</v>
      </c>
      <c r="G159" s="99"/>
      <c r="H159" s="99"/>
      <c r="I159" s="99"/>
      <c r="J159" s="99"/>
      <c r="K159" s="99"/>
      <c r="L159" s="99"/>
      <c r="M159" s="99"/>
      <c r="N159" s="99"/>
      <c r="O159" s="99"/>
      <c r="P159" s="99"/>
      <c r="Q159" s="99"/>
    </row>
    <row r="160" spans="1:18" x14ac:dyDescent="0.3">
      <c r="A160" s="99"/>
      <c r="B160" s="99"/>
      <c r="C160" s="99"/>
      <c r="D160" s="99"/>
      <c r="E160" s="99" t="s">
        <v>630</v>
      </c>
      <c r="F160" s="99" t="s">
        <v>426</v>
      </c>
      <c r="G160" s="99"/>
      <c r="H160" s="99"/>
      <c r="I160" s="99"/>
      <c r="J160" s="99"/>
      <c r="K160" s="99"/>
      <c r="L160" s="99"/>
      <c r="M160" s="99"/>
      <c r="N160" s="99"/>
      <c r="O160" s="99"/>
      <c r="P160" s="99"/>
      <c r="Q160" s="99"/>
    </row>
    <row r="161" spans="1:17" x14ac:dyDescent="0.3">
      <c r="A161" s="99"/>
      <c r="B161" s="99"/>
      <c r="C161" s="99"/>
      <c r="D161" s="99"/>
      <c r="E161" s="99" t="s">
        <v>631</v>
      </c>
      <c r="F161" s="99" t="s">
        <v>427</v>
      </c>
      <c r="G161" s="99"/>
      <c r="H161" s="99"/>
      <c r="I161" s="99"/>
      <c r="J161" s="99"/>
      <c r="K161" s="99"/>
      <c r="L161" s="99"/>
      <c r="M161" s="99"/>
      <c r="N161" s="99"/>
      <c r="O161" s="99"/>
      <c r="P161" s="99"/>
      <c r="Q161" s="99"/>
    </row>
    <row r="162" spans="1:17" x14ac:dyDescent="0.3">
      <c r="A162" s="99"/>
      <c r="B162" s="99"/>
      <c r="C162" s="99"/>
      <c r="D162" s="99"/>
      <c r="E162" s="99" t="s">
        <v>632</v>
      </c>
      <c r="F162" s="99" t="s">
        <v>428</v>
      </c>
      <c r="G162" s="99"/>
      <c r="H162" s="99"/>
      <c r="I162" s="99"/>
      <c r="J162" s="99"/>
      <c r="K162" s="99"/>
      <c r="L162" s="99"/>
      <c r="M162" s="99"/>
      <c r="N162" s="99"/>
      <c r="O162" s="99"/>
      <c r="P162" s="99"/>
      <c r="Q162" s="99"/>
    </row>
    <row r="163" spans="1:17" x14ac:dyDescent="0.3">
      <c r="A163" s="99"/>
      <c r="B163" s="99"/>
      <c r="C163" s="99"/>
      <c r="D163" s="99"/>
      <c r="E163" s="99" t="s">
        <v>633</v>
      </c>
      <c r="F163" s="99" t="s">
        <v>429</v>
      </c>
      <c r="G163" s="99"/>
      <c r="H163" s="99"/>
      <c r="I163" s="99"/>
      <c r="J163" s="99"/>
      <c r="K163" s="99"/>
      <c r="L163" s="99"/>
      <c r="M163" s="99"/>
      <c r="N163" s="99"/>
      <c r="O163" s="99"/>
      <c r="P163" s="99"/>
      <c r="Q163" s="99"/>
    </row>
    <row r="164" spans="1:17" x14ac:dyDescent="0.3">
      <c r="A164" s="99"/>
      <c r="B164" s="99"/>
      <c r="C164" s="99"/>
      <c r="D164" s="99"/>
      <c r="E164" s="99" t="s">
        <v>634</v>
      </c>
      <c r="F164" s="99" t="s">
        <v>430</v>
      </c>
      <c r="G164" s="99"/>
      <c r="H164" s="99"/>
      <c r="I164" s="99"/>
      <c r="J164" s="99"/>
      <c r="K164" s="99"/>
      <c r="L164" s="99"/>
      <c r="M164" s="99"/>
      <c r="N164" s="99"/>
      <c r="O164" s="99"/>
      <c r="P164" s="99"/>
      <c r="Q164" s="99"/>
    </row>
    <row r="165" spans="1:17" x14ac:dyDescent="0.3">
      <c r="A165" s="99"/>
      <c r="B165" s="99"/>
      <c r="C165" s="99"/>
      <c r="D165" s="99"/>
      <c r="E165" s="99" t="s">
        <v>635</v>
      </c>
      <c r="F165" s="99" t="s">
        <v>431</v>
      </c>
      <c r="G165" s="99"/>
      <c r="H165" s="99"/>
      <c r="I165" s="99"/>
      <c r="J165" s="99"/>
      <c r="K165" s="99"/>
      <c r="L165" s="99"/>
      <c r="M165" s="99"/>
      <c r="N165" s="99"/>
      <c r="O165" s="99"/>
      <c r="P165" s="99"/>
      <c r="Q165" s="99"/>
    </row>
    <row r="166" spans="1:17" x14ac:dyDescent="0.3">
      <c r="A166" s="99"/>
      <c r="B166" s="99"/>
      <c r="C166" s="99"/>
      <c r="D166" s="99"/>
      <c r="E166" s="99" t="s">
        <v>636</v>
      </c>
      <c r="F166" s="99" t="s">
        <v>432</v>
      </c>
      <c r="G166" s="99"/>
      <c r="H166" s="99"/>
      <c r="I166" s="99"/>
      <c r="J166" s="99"/>
      <c r="K166" s="99"/>
      <c r="L166" s="99"/>
      <c r="M166" s="99"/>
      <c r="N166" s="99"/>
      <c r="O166" s="99"/>
      <c r="P166" s="99"/>
      <c r="Q166" s="99"/>
    </row>
    <row r="167" spans="1:17" x14ac:dyDescent="0.3">
      <c r="A167" s="99"/>
      <c r="B167" s="99"/>
      <c r="C167" s="99"/>
      <c r="D167" s="99"/>
      <c r="E167" s="99" t="s">
        <v>637</v>
      </c>
      <c r="F167" s="99" t="s">
        <v>433</v>
      </c>
      <c r="G167" s="99"/>
      <c r="H167" s="99"/>
      <c r="I167" s="99"/>
      <c r="J167" s="99"/>
      <c r="K167" s="99"/>
      <c r="L167" s="99"/>
      <c r="M167" s="99"/>
      <c r="N167" s="99"/>
      <c r="O167" s="99"/>
      <c r="P167" s="99"/>
      <c r="Q167" s="99"/>
    </row>
    <row r="168" spans="1:17" x14ac:dyDescent="0.3">
      <c r="A168" s="99"/>
      <c r="B168" s="99"/>
      <c r="C168" s="99"/>
      <c r="D168" s="99"/>
      <c r="E168" s="99" t="s">
        <v>638</v>
      </c>
      <c r="F168" s="99" t="s">
        <v>434</v>
      </c>
      <c r="G168" s="99"/>
      <c r="H168" s="99"/>
      <c r="I168" s="99"/>
      <c r="J168" s="99"/>
      <c r="K168" s="99"/>
      <c r="L168" s="99"/>
      <c r="M168" s="99"/>
      <c r="N168" s="99"/>
      <c r="O168" s="99"/>
      <c r="P168" s="99"/>
      <c r="Q168" s="99"/>
    </row>
    <row r="169" spans="1:17" x14ac:dyDescent="0.3">
      <c r="A169" s="99"/>
      <c r="B169" s="99"/>
      <c r="C169" s="99"/>
      <c r="D169" s="99"/>
      <c r="E169" s="99" t="s">
        <v>639</v>
      </c>
      <c r="F169" s="99" t="s">
        <v>435</v>
      </c>
      <c r="G169" s="99"/>
      <c r="H169" s="99"/>
      <c r="I169" s="99"/>
      <c r="J169" s="99"/>
      <c r="K169" s="99"/>
      <c r="L169" s="99"/>
      <c r="M169" s="99"/>
      <c r="N169" s="99"/>
      <c r="O169" s="99"/>
      <c r="P169" s="99"/>
      <c r="Q169" s="99"/>
    </row>
    <row r="170" spans="1:17" x14ac:dyDescent="0.3">
      <c r="A170" s="99"/>
      <c r="B170" s="99"/>
      <c r="C170" s="99"/>
      <c r="D170" s="99"/>
      <c r="E170" s="99" t="s">
        <v>640</v>
      </c>
      <c r="F170" s="99" t="s">
        <v>436</v>
      </c>
      <c r="G170" s="99"/>
      <c r="H170" s="99"/>
      <c r="I170" s="99"/>
      <c r="J170" s="99"/>
      <c r="K170" s="99"/>
      <c r="L170" s="99"/>
      <c r="M170" s="99"/>
      <c r="N170" s="99"/>
      <c r="O170" s="99"/>
      <c r="P170" s="99"/>
      <c r="Q170" s="99"/>
    </row>
    <row r="171" spans="1:17" x14ac:dyDescent="0.3">
      <c r="A171" s="99"/>
      <c r="B171" s="99"/>
      <c r="C171" s="99"/>
      <c r="D171" s="99"/>
      <c r="E171" s="99" t="s">
        <v>641</v>
      </c>
      <c r="F171" s="99" t="s">
        <v>437</v>
      </c>
      <c r="G171" s="99"/>
      <c r="H171" s="99"/>
      <c r="I171" s="99"/>
      <c r="J171" s="99"/>
      <c r="K171" s="99"/>
      <c r="L171" s="99"/>
      <c r="M171" s="99"/>
      <c r="N171" s="99"/>
      <c r="O171" s="99"/>
      <c r="P171" s="99"/>
      <c r="Q171" s="99"/>
    </row>
    <row r="172" spans="1:17" x14ac:dyDescent="0.3">
      <c r="A172" s="99"/>
      <c r="B172" s="99"/>
      <c r="C172" s="99"/>
      <c r="D172" s="99"/>
      <c r="E172" s="99" t="s">
        <v>642</v>
      </c>
      <c r="F172" s="99" t="s">
        <v>438</v>
      </c>
      <c r="G172" s="99"/>
      <c r="H172" s="99"/>
      <c r="I172" s="99"/>
      <c r="J172" s="99"/>
      <c r="K172" s="99"/>
      <c r="L172" s="99"/>
      <c r="M172" s="99"/>
      <c r="N172" s="99"/>
      <c r="O172" s="99"/>
      <c r="P172" s="99"/>
      <c r="Q172" s="99"/>
    </row>
    <row r="173" spans="1:17" x14ac:dyDescent="0.3">
      <c r="A173" s="99"/>
      <c r="B173" s="99"/>
      <c r="C173" s="99"/>
      <c r="D173" s="99"/>
      <c r="E173" s="99" t="s">
        <v>643</v>
      </c>
      <c r="F173" s="99" t="s">
        <v>439</v>
      </c>
      <c r="G173" s="99"/>
      <c r="H173" s="99"/>
      <c r="I173" s="99"/>
      <c r="J173" s="99"/>
      <c r="K173" s="99"/>
      <c r="L173" s="99"/>
      <c r="M173" s="99"/>
      <c r="N173" s="99"/>
      <c r="O173" s="99"/>
      <c r="P173" s="99"/>
      <c r="Q173" s="99"/>
    </row>
    <row r="174" spans="1:17" x14ac:dyDescent="0.3">
      <c r="A174" s="99"/>
      <c r="B174" s="99"/>
      <c r="C174" s="99"/>
      <c r="D174" s="99"/>
      <c r="E174" s="99" t="s">
        <v>644</v>
      </c>
      <c r="F174" s="99" t="s">
        <v>440</v>
      </c>
      <c r="G174" s="99"/>
      <c r="H174" s="99"/>
      <c r="I174" s="99"/>
      <c r="J174" s="99"/>
      <c r="K174" s="99"/>
      <c r="L174" s="99"/>
      <c r="M174" s="99"/>
      <c r="N174" s="99"/>
      <c r="O174" s="99"/>
      <c r="P174" s="99"/>
      <c r="Q174" s="99"/>
    </row>
    <row r="175" spans="1:17" x14ac:dyDescent="0.3">
      <c r="A175" s="99"/>
      <c r="B175" s="99"/>
      <c r="C175" s="99"/>
      <c r="D175" s="99"/>
      <c r="E175" s="99" t="s">
        <v>645</v>
      </c>
      <c r="F175" s="99" t="s">
        <v>441</v>
      </c>
      <c r="G175" s="99"/>
      <c r="H175" s="99"/>
      <c r="I175" s="99"/>
      <c r="J175" s="99"/>
      <c r="K175" s="99"/>
      <c r="L175" s="99"/>
      <c r="M175" s="99"/>
      <c r="N175" s="99"/>
      <c r="O175" s="99"/>
      <c r="P175" s="99"/>
      <c r="Q175" s="99"/>
    </row>
    <row r="176" spans="1:17" x14ac:dyDescent="0.3">
      <c r="A176" s="99"/>
      <c r="B176" s="99"/>
      <c r="C176" s="99"/>
      <c r="D176" s="99"/>
      <c r="E176" s="99" t="s">
        <v>646</v>
      </c>
      <c r="F176" s="99" t="s">
        <v>442</v>
      </c>
      <c r="G176" s="99"/>
      <c r="H176" s="99"/>
      <c r="I176" s="99"/>
      <c r="J176" s="99"/>
      <c r="K176" s="99"/>
      <c r="L176" s="99"/>
      <c r="M176" s="99"/>
      <c r="N176" s="99"/>
      <c r="O176" s="99"/>
      <c r="P176" s="99"/>
      <c r="Q176" s="99"/>
    </row>
    <row r="177" spans="1:17" x14ac:dyDescent="0.3">
      <c r="A177" s="99"/>
      <c r="B177" s="99"/>
      <c r="C177" s="99"/>
      <c r="D177" s="99"/>
      <c r="E177" s="99" t="s">
        <v>647</v>
      </c>
      <c r="F177" s="99" t="s">
        <v>443</v>
      </c>
      <c r="G177" s="99"/>
      <c r="H177" s="99"/>
      <c r="I177" s="99"/>
      <c r="J177" s="99"/>
      <c r="K177" s="99"/>
      <c r="L177" s="99"/>
      <c r="M177" s="99"/>
      <c r="N177" s="99"/>
      <c r="O177" s="99"/>
      <c r="P177" s="99"/>
      <c r="Q177" s="99"/>
    </row>
    <row r="178" spans="1:17" x14ac:dyDescent="0.3">
      <c r="A178" s="99"/>
      <c r="B178" s="99"/>
      <c r="C178" s="99"/>
      <c r="D178" s="99"/>
      <c r="E178" s="99" t="s">
        <v>648</v>
      </c>
      <c r="F178" s="99" t="s">
        <v>444</v>
      </c>
      <c r="G178" s="99"/>
      <c r="H178" s="99"/>
      <c r="I178" s="99"/>
      <c r="J178" s="99"/>
      <c r="K178" s="99"/>
      <c r="L178" s="99"/>
      <c r="M178" s="99"/>
      <c r="N178" s="99"/>
      <c r="O178" s="99"/>
      <c r="P178" s="99"/>
      <c r="Q178" s="99"/>
    </row>
    <row r="179" spans="1:17" x14ac:dyDescent="0.3">
      <c r="A179" s="99"/>
      <c r="B179" s="99"/>
      <c r="C179" s="99"/>
      <c r="D179" s="99"/>
      <c r="E179" s="99" t="s">
        <v>649</v>
      </c>
      <c r="F179" s="99" t="s">
        <v>445</v>
      </c>
      <c r="G179" s="99"/>
      <c r="H179" s="99"/>
      <c r="I179" s="99"/>
      <c r="J179" s="99"/>
      <c r="K179" s="99"/>
      <c r="L179" s="99"/>
      <c r="M179" s="99"/>
      <c r="N179" s="99"/>
      <c r="O179" s="99"/>
      <c r="P179" s="99"/>
      <c r="Q179" s="99"/>
    </row>
    <row r="180" spans="1:17" x14ac:dyDescent="0.3">
      <c r="A180" s="99"/>
      <c r="B180" s="99"/>
      <c r="C180" s="99"/>
      <c r="D180" s="99"/>
      <c r="E180" s="99" t="s">
        <v>650</v>
      </c>
      <c r="F180" s="99" t="s">
        <v>446</v>
      </c>
      <c r="G180" s="99"/>
      <c r="H180" s="99"/>
      <c r="I180" s="99"/>
      <c r="J180" s="99"/>
      <c r="K180" s="99"/>
      <c r="L180" s="99"/>
      <c r="M180" s="99"/>
      <c r="N180" s="99"/>
      <c r="O180" s="99"/>
      <c r="P180" s="99"/>
      <c r="Q180" s="99"/>
    </row>
    <row r="181" spans="1:17" x14ac:dyDescent="0.3">
      <c r="A181" s="99"/>
      <c r="B181" s="99"/>
      <c r="C181" s="99"/>
      <c r="D181" s="99"/>
      <c r="E181" s="99" t="s">
        <v>651</v>
      </c>
      <c r="F181" s="99" t="s">
        <v>447</v>
      </c>
      <c r="G181" s="99"/>
      <c r="H181" s="99"/>
      <c r="I181" s="99"/>
      <c r="J181" s="99"/>
      <c r="K181" s="99"/>
      <c r="L181" s="99"/>
      <c r="M181" s="99"/>
      <c r="N181" s="99"/>
      <c r="O181" s="99"/>
      <c r="P181" s="99"/>
      <c r="Q181" s="99"/>
    </row>
    <row r="182" spans="1:17" x14ac:dyDescent="0.3">
      <c r="A182" s="99"/>
      <c r="B182" s="99"/>
      <c r="C182" s="99"/>
      <c r="D182" s="99"/>
      <c r="E182" s="99" t="s">
        <v>652</v>
      </c>
      <c r="F182" s="99" t="s">
        <v>448</v>
      </c>
      <c r="G182" s="99"/>
      <c r="H182" s="99"/>
      <c r="I182" s="99"/>
      <c r="J182" s="99"/>
      <c r="K182" s="99"/>
      <c r="L182" s="99"/>
      <c r="M182" s="99"/>
      <c r="N182" s="99"/>
      <c r="O182" s="99"/>
      <c r="P182" s="99"/>
      <c r="Q182" s="99"/>
    </row>
    <row r="183" spans="1:17" x14ac:dyDescent="0.3">
      <c r="A183" s="99"/>
      <c r="B183" s="99"/>
      <c r="C183" s="99"/>
      <c r="D183" s="99"/>
      <c r="E183" s="99" t="s">
        <v>653</v>
      </c>
      <c r="F183" s="99" t="s">
        <v>449</v>
      </c>
      <c r="G183" s="99"/>
      <c r="H183" s="99"/>
      <c r="I183" s="99"/>
      <c r="J183" s="99"/>
      <c r="K183" s="99"/>
      <c r="L183" s="99"/>
      <c r="M183" s="99"/>
      <c r="N183" s="99"/>
      <c r="O183" s="99"/>
      <c r="P183" s="99"/>
      <c r="Q183" s="99"/>
    </row>
    <row r="184" spans="1:17" x14ac:dyDescent="0.3">
      <c r="A184" s="99"/>
      <c r="B184" s="99"/>
      <c r="C184" s="99"/>
      <c r="D184" s="99"/>
      <c r="E184" s="99" t="s">
        <v>654</v>
      </c>
      <c r="F184" s="99" t="s">
        <v>450</v>
      </c>
      <c r="G184" s="99"/>
      <c r="H184" s="99"/>
      <c r="I184" s="99"/>
      <c r="J184" s="99"/>
      <c r="K184" s="99"/>
      <c r="L184" s="99"/>
      <c r="M184" s="99"/>
      <c r="N184" s="99"/>
      <c r="O184" s="99"/>
      <c r="P184" s="99"/>
      <c r="Q184" s="99"/>
    </row>
    <row r="185" spans="1:17" x14ac:dyDescent="0.3">
      <c r="A185" s="99"/>
      <c r="B185" s="99"/>
      <c r="C185" s="99"/>
      <c r="D185" s="99"/>
      <c r="E185" s="99" t="s">
        <v>655</v>
      </c>
      <c r="F185" s="99" t="s">
        <v>451</v>
      </c>
      <c r="G185" s="99"/>
      <c r="H185" s="99"/>
      <c r="I185" s="99"/>
      <c r="J185" s="99"/>
      <c r="K185" s="99"/>
      <c r="L185" s="99"/>
      <c r="M185" s="99"/>
      <c r="N185" s="99"/>
      <c r="O185" s="99"/>
      <c r="P185" s="99"/>
      <c r="Q185" s="99"/>
    </row>
    <row r="186" spans="1:17" x14ac:dyDescent="0.3">
      <c r="A186" s="99"/>
      <c r="B186" s="99"/>
      <c r="C186" s="99"/>
      <c r="D186" s="99"/>
      <c r="E186" s="99" t="s">
        <v>656</v>
      </c>
      <c r="F186" s="99" t="s">
        <v>452</v>
      </c>
      <c r="G186" s="99"/>
      <c r="H186" s="99"/>
      <c r="I186" s="99"/>
      <c r="J186" s="99"/>
      <c r="K186" s="99"/>
      <c r="L186" s="99"/>
      <c r="M186" s="99"/>
      <c r="N186" s="99"/>
      <c r="O186" s="99"/>
      <c r="P186" s="99"/>
      <c r="Q186" s="99"/>
    </row>
    <row r="187" spans="1:17" x14ac:dyDescent="0.3">
      <c r="A187" s="99"/>
      <c r="B187" s="99"/>
      <c r="C187" s="99"/>
      <c r="D187" s="99"/>
      <c r="E187" s="99" t="s">
        <v>657</v>
      </c>
      <c r="F187" s="99" t="s">
        <v>453</v>
      </c>
      <c r="G187" s="99"/>
      <c r="H187" s="99"/>
      <c r="I187" s="99"/>
      <c r="J187" s="99"/>
      <c r="K187" s="99"/>
      <c r="L187" s="99"/>
      <c r="M187" s="99"/>
      <c r="N187" s="99"/>
      <c r="O187" s="99"/>
      <c r="P187" s="99"/>
      <c r="Q187" s="99"/>
    </row>
    <row r="188" spans="1:17" x14ac:dyDescent="0.3">
      <c r="A188" s="99"/>
      <c r="B188" s="99"/>
      <c r="C188" s="99"/>
      <c r="D188" s="99"/>
      <c r="E188" s="99" t="s">
        <v>658</v>
      </c>
      <c r="F188" s="99" t="s">
        <v>454</v>
      </c>
      <c r="G188" s="99"/>
      <c r="H188" s="99"/>
      <c r="I188" s="99"/>
      <c r="J188" s="99"/>
      <c r="K188" s="99"/>
      <c r="L188" s="99"/>
      <c r="M188" s="99"/>
      <c r="N188" s="99"/>
      <c r="O188" s="99"/>
      <c r="P188" s="99"/>
      <c r="Q188" s="99"/>
    </row>
    <row r="189" spans="1:17" x14ac:dyDescent="0.3">
      <c r="A189" s="99"/>
      <c r="B189" s="99"/>
      <c r="C189" s="99"/>
      <c r="D189" s="99"/>
      <c r="E189" s="99" t="s">
        <v>659</v>
      </c>
      <c r="F189" s="99" t="s">
        <v>1275</v>
      </c>
      <c r="G189" s="99"/>
      <c r="H189" s="99"/>
      <c r="I189" s="99"/>
      <c r="J189" s="99"/>
      <c r="K189" s="99"/>
      <c r="L189" s="99"/>
      <c r="M189" s="99"/>
      <c r="N189" s="99"/>
      <c r="O189" s="99"/>
      <c r="P189" s="99"/>
      <c r="Q189" s="99"/>
    </row>
    <row r="190" spans="1:17" x14ac:dyDescent="0.3">
      <c r="A190" s="99"/>
      <c r="B190" s="99"/>
      <c r="C190" s="99"/>
      <c r="D190" s="99"/>
      <c r="E190" s="99" t="s">
        <v>660</v>
      </c>
      <c r="F190" s="99" t="s">
        <v>456</v>
      </c>
      <c r="G190" s="99"/>
      <c r="H190" s="99"/>
      <c r="I190" s="99"/>
      <c r="J190" s="99"/>
      <c r="K190" s="99"/>
      <c r="L190" s="99"/>
      <c r="M190" s="99"/>
      <c r="N190" s="99"/>
      <c r="O190" s="99"/>
      <c r="P190" s="99"/>
      <c r="Q190" s="99"/>
    </row>
    <row r="191" spans="1:17" x14ac:dyDescent="0.3">
      <c r="A191" s="99"/>
      <c r="B191" s="99"/>
      <c r="C191" s="99"/>
      <c r="D191" s="99"/>
      <c r="E191" s="99" t="s">
        <v>661</v>
      </c>
      <c r="F191" s="99" t="s">
        <v>457</v>
      </c>
      <c r="G191" s="99"/>
      <c r="H191" s="99"/>
      <c r="I191" s="99"/>
      <c r="J191" s="99"/>
      <c r="K191" s="99"/>
      <c r="L191" s="99"/>
      <c r="M191" s="99"/>
      <c r="N191" s="99"/>
      <c r="O191" s="99"/>
      <c r="P191" s="99"/>
      <c r="Q191" s="99"/>
    </row>
    <row r="192" spans="1:17" x14ac:dyDescent="0.3">
      <c r="A192" s="99"/>
      <c r="B192" s="99"/>
      <c r="C192" s="99"/>
      <c r="D192" s="99"/>
      <c r="E192" s="99" t="s">
        <v>662</v>
      </c>
      <c r="F192" s="99" t="s">
        <v>458</v>
      </c>
      <c r="G192" s="99"/>
      <c r="H192" s="99"/>
      <c r="I192" s="99"/>
      <c r="J192" s="99"/>
      <c r="K192" s="99"/>
      <c r="L192" s="99"/>
      <c r="M192" s="99"/>
      <c r="N192" s="99"/>
      <c r="O192" s="99"/>
      <c r="P192" s="99"/>
      <c r="Q192" s="99"/>
    </row>
    <row r="193" spans="1:17" x14ac:dyDescent="0.3">
      <c r="A193" s="99"/>
      <c r="B193" s="99"/>
      <c r="C193" s="99"/>
      <c r="D193" s="99"/>
      <c r="E193" s="99" t="s">
        <v>663</v>
      </c>
      <c r="F193" s="99" t="s">
        <v>459</v>
      </c>
      <c r="G193" s="99"/>
      <c r="H193" s="99"/>
      <c r="I193" s="99"/>
      <c r="J193" s="99"/>
      <c r="K193" s="99"/>
      <c r="L193" s="99"/>
      <c r="M193" s="99"/>
      <c r="N193" s="99"/>
      <c r="O193" s="99"/>
      <c r="P193" s="99"/>
      <c r="Q193" s="99"/>
    </row>
    <row r="194" spans="1:17" x14ac:dyDescent="0.3">
      <c r="A194" s="99"/>
      <c r="B194" s="99"/>
      <c r="C194" s="99"/>
      <c r="D194" s="99"/>
      <c r="E194" s="99" t="s">
        <v>664</v>
      </c>
      <c r="F194" s="99" t="s">
        <v>460</v>
      </c>
      <c r="G194" s="99"/>
      <c r="H194" s="99"/>
      <c r="I194" s="99"/>
      <c r="J194" s="99"/>
      <c r="K194" s="99"/>
      <c r="L194" s="99"/>
      <c r="M194" s="99"/>
      <c r="N194" s="99"/>
      <c r="O194" s="99"/>
      <c r="P194" s="99"/>
      <c r="Q194" s="99"/>
    </row>
    <row r="195" spans="1:17" x14ac:dyDescent="0.3">
      <c r="A195" s="99"/>
      <c r="B195" s="99"/>
      <c r="C195" s="99"/>
      <c r="D195" s="99"/>
      <c r="E195" s="99" t="s">
        <v>665</v>
      </c>
      <c r="F195" s="99" t="s">
        <v>461</v>
      </c>
      <c r="G195" s="99"/>
      <c r="H195" s="99"/>
      <c r="I195" s="99"/>
      <c r="J195" s="99"/>
      <c r="K195" s="99"/>
      <c r="L195" s="99"/>
      <c r="M195" s="99"/>
      <c r="N195" s="99"/>
      <c r="O195" s="99"/>
      <c r="P195" s="99"/>
      <c r="Q195" s="99"/>
    </row>
    <row r="196" spans="1:17" x14ac:dyDescent="0.3">
      <c r="A196" s="99"/>
      <c r="B196" s="99"/>
      <c r="C196" s="99"/>
      <c r="D196" s="99"/>
      <c r="E196" s="99" t="s">
        <v>666</v>
      </c>
      <c r="F196" s="99" t="s">
        <v>462</v>
      </c>
      <c r="G196" s="99"/>
      <c r="H196" s="99"/>
      <c r="I196" s="99"/>
      <c r="J196" s="99"/>
      <c r="K196" s="99"/>
      <c r="L196" s="99"/>
      <c r="M196" s="99"/>
      <c r="N196" s="99"/>
      <c r="O196" s="99"/>
      <c r="P196" s="99"/>
      <c r="Q196" s="99"/>
    </row>
    <row r="197" spans="1:17" x14ac:dyDescent="0.3">
      <c r="A197" s="99"/>
      <c r="B197" s="99"/>
      <c r="C197" s="99"/>
      <c r="D197" s="99"/>
      <c r="E197" s="99" t="s">
        <v>667</v>
      </c>
      <c r="F197" s="99" t="s">
        <v>463</v>
      </c>
      <c r="G197" s="99"/>
      <c r="H197" s="99"/>
      <c r="I197" s="99"/>
      <c r="J197" s="99"/>
      <c r="K197" s="99"/>
      <c r="L197" s="99"/>
      <c r="M197" s="99"/>
      <c r="N197" s="99"/>
      <c r="O197" s="99"/>
      <c r="P197" s="99"/>
      <c r="Q197" s="99"/>
    </row>
    <row r="198" spans="1:17" x14ac:dyDescent="0.3">
      <c r="A198" s="99"/>
      <c r="B198" s="99"/>
      <c r="C198" s="99"/>
      <c r="D198" s="99"/>
      <c r="E198" s="99" t="s">
        <v>668</v>
      </c>
      <c r="F198" s="99" t="s">
        <v>464</v>
      </c>
      <c r="G198" s="99"/>
      <c r="H198" s="99"/>
      <c r="I198" s="99"/>
      <c r="J198" s="99"/>
      <c r="K198" s="99"/>
      <c r="L198" s="99"/>
      <c r="M198" s="99"/>
      <c r="N198" s="99"/>
      <c r="O198" s="99"/>
      <c r="P198" s="99"/>
      <c r="Q198" s="99"/>
    </row>
    <row r="199" spans="1:17" x14ac:dyDescent="0.3">
      <c r="A199" s="99"/>
      <c r="B199" s="99"/>
      <c r="C199" s="99"/>
      <c r="D199" s="99"/>
      <c r="E199" s="99" t="s">
        <v>669</v>
      </c>
      <c r="F199" s="99" t="s">
        <v>465</v>
      </c>
      <c r="G199" s="99"/>
      <c r="H199" s="99"/>
      <c r="I199" s="99"/>
      <c r="J199" s="99"/>
      <c r="K199" s="99"/>
      <c r="L199" s="99"/>
      <c r="M199" s="99"/>
      <c r="N199" s="99"/>
      <c r="O199" s="99"/>
      <c r="P199" s="99"/>
      <c r="Q199" s="99"/>
    </row>
    <row r="200" spans="1:17" x14ac:dyDescent="0.3">
      <c r="A200" s="99"/>
      <c r="B200" s="99"/>
      <c r="C200" s="99"/>
      <c r="D200" s="99"/>
      <c r="E200" s="99" t="s">
        <v>670</v>
      </c>
      <c r="F200" s="99" t="s">
        <v>466</v>
      </c>
      <c r="G200" s="99"/>
      <c r="H200" s="99"/>
      <c r="I200" s="99"/>
      <c r="J200" s="99"/>
      <c r="K200" s="99"/>
      <c r="L200" s="99"/>
      <c r="M200" s="99"/>
      <c r="N200" s="99"/>
      <c r="O200" s="99"/>
      <c r="P200" s="99"/>
      <c r="Q200" s="99"/>
    </row>
    <row r="201" spans="1:17" x14ac:dyDescent="0.3">
      <c r="A201" s="99"/>
      <c r="B201" s="99"/>
      <c r="C201" s="99"/>
      <c r="D201" s="99"/>
      <c r="E201" s="99" t="s">
        <v>671</v>
      </c>
      <c r="F201" s="99" t="s">
        <v>467</v>
      </c>
      <c r="G201" s="99"/>
      <c r="H201" s="99"/>
      <c r="I201" s="99"/>
      <c r="J201" s="99"/>
      <c r="K201" s="99"/>
      <c r="L201" s="99"/>
      <c r="M201" s="99"/>
      <c r="N201" s="99"/>
      <c r="O201" s="99"/>
      <c r="P201" s="99"/>
      <c r="Q201" s="99"/>
    </row>
    <row r="202" spans="1:17" x14ac:dyDescent="0.3">
      <c r="A202" s="99"/>
      <c r="B202" s="99"/>
      <c r="C202" s="99"/>
      <c r="D202" s="99"/>
      <c r="E202" s="99" t="s">
        <v>672</v>
      </c>
      <c r="F202" s="99" t="s">
        <v>468</v>
      </c>
      <c r="G202" s="99"/>
      <c r="H202" s="99"/>
      <c r="I202" s="99"/>
      <c r="J202" s="99"/>
      <c r="K202" s="99"/>
      <c r="L202" s="99"/>
      <c r="M202" s="99"/>
      <c r="N202" s="99"/>
      <c r="O202" s="99"/>
      <c r="P202" s="99"/>
      <c r="Q202" s="99"/>
    </row>
    <row r="203" spans="1:17" x14ac:dyDescent="0.3">
      <c r="A203" s="99"/>
      <c r="B203" s="99"/>
      <c r="C203" s="99"/>
      <c r="D203" s="99"/>
      <c r="E203" s="99" t="s">
        <v>673</v>
      </c>
      <c r="F203" s="99" t="s">
        <v>469</v>
      </c>
      <c r="G203" s="99"/>
      <c r="H203" s="99"/>
      <c r="I203" s="99"/>
      <c r="J203" s="99"/>
      <c r="K203" s="99"/>
      <c r="L203" s="99"/>
      <c r="M203" s="99"/>
      <c r="N203" s="99"/>
      <c r="O203" s="99"/>
      <c r="P203" s="99"/>
      <c r="Q203" s="99"/>
    </row>
    <row r="204" spans="1:17" x14ac:dyDescent="0.3">
      <c r="A204" s="99"/>
      <c r="B204" s="99"/>
      <c r="C204" s="99"/>
      <c r="D204" s="99"/>
      <c r="E204" s="99" t="s">
        <v>674</v>
      </c>
      <c r="F204" s="99" t="s">
        <v>470</v>
      </c>
      <c r="G204" s="99"/>
      <c r="H204" s="99"/>
      <c r="I204" s="99"/>
      <c r="J204" s="99"/>
      <c r="K204" s="99"/>
      <c r="L204" s="99"/>
      <c r="M204" s="99"/>
      <c r="N204" s="99"/>
      <c r="O204" s="99"/>
      <c r="P204" s="99"/>
      <c r="Q204" s="99"/>
    </row>
    <row r="205" spans="1:17" x14ac:dyDescent="0.3">
      <c r="A205" s="99"/>
      <c r="B205" s="99"/>
      <c r="C205" s="99"/>
      <c r="D205" s="99"/>
      <c r="E205" s="99" t="s">
        <v>675</v>
      </c>
      <c r="F205" s="99" t="s">
        <v>471</v>
      </c>
      <c r="G205" s="99"/>
      <c r="H205" s="99"/>
      <c r="I205" s="99"/>
      <c r="J205" s="99"/>
      <c r="K205" s="99"/>
      <c r="L205" s="99"/>
      <c r="M205" s="99"/>
      <c r="N205" s="99"/>
      <c r="O205" s="99"/>
      <c r="P205" s="99"/>
      <c r="Q205" s="99"/>
    </row>
    <row r="206" spans="1:17" x14ac:dyDescent="0.3">
      <c r="A206" s="99"/>
      <c r="B206" s="99"/>
      <c r="C206" s="99"/>
      <c r="D206" s="99"/>
      <c r="E206" s="99" t="s">
        <v>676</v>
      </c>
      <c r="F206" s="99" t="s">
        <v>472</v>
      </c>
      <c r="G206" s="99"/>
      <c r="H206" s="99"/>
      <c r="I206" s="99"/>
      <c r="J206" s="99"/>
      <c r="K206" s="99"/>
      <c r="L206" s="99"/>
      <c r="M206" s="99"/>
      <c r="N206" s="99"/>
      <c r="O206" s="99"/>
      <c r="P206" s="99"/>
      <c r="Q206" s="99"/>
    </row>
    <row r="207" spans="1:17" x14ac:dyDescent="0.3">
      <c r="A207" s="99"/>
      <c r="B207" s="99"/>
      <c r="C207" s="99"/>
      <c r="D207" s="99"/>
      <c r="E207" s="99" t="s">
        <v>677</v>
      </c>
      <c r="F207" s="99" t="s">
        <v>473</v>
      </c>
      <c r="G207" s="99"/>
      <c r="H207" s="99"/>
      <c r="I207" s="99"/>
      <c r="J207" s="99"/>
      <c r="K207" s="99"/>
      <c r="L207" s="99"/>
      <c r="M207" s="99"/>
      <c r="N207" s="99"/>
      <c r="O207" s="99"/>
      <c r="P207" s="99"/>
      <c r="Q207" s="99"/>
    </row>
    <row r="208" spans="1:17" x14ac:dyDescent="0.3">
      <c r="A208" s="99"/>
      <c r="B208" s="99"/>
      <c r="C208" s="99"/>
      <c r="D208" s="99"/>
      <c r="E208" s="99"/>
      <c r="F208" s="99" t="s">
        <v>1041</v>
      </c>
      <c r="G208" s="99"/>
      <c r="H208" s="99"/>
      <c r="I208" s="99"/>
      <c r="J208" s="99"/>
      <c r="K208" s="99"/>
      <c r="L208" s="99"/>
      <c r="M208" s="99"/>
      <c r="N208" s="99"/>
      <c r="O208" s="99"/>
      <c r="P208" s="99"/>
      <c r="Q208" s="99"/>
    </row>
    <row r="209" spans="1:17" x14ac:dyDescent="0.3">
      <c r="A209" s="99"/>
      <c r="B209" s="99"/>
      <c r="C209" s="99"/>
      <c r="D209" s="99"/>
      <c r="E209" s="99"/>
      <c r="F209" s="99"/>
      <c r="G209" s="99"/>
      <c r="H209" s="99"/>
      <c r="I209" s="99"/>
      <c r="J209" s="99"/>
      <c r="K209" s="99"/>
      <c r="L209" s="99"/>
      <c r="M209" s="99"/>
      <c r="N209" s="99"/>
      <c r="O209" s="99"/>
      <c r="P209" s="99"/>
      <c r="Q209" s="99"/>
    </row>
  </sheetData>
  <sheetProtection algorithmName="SHA-512" hashValue="IR5w43P9l4nXpyn/nP0+ZlN7T8QtaVWI9zz16OsMbrAjjcTKe/ZN5dNionIgpnYx2+xlQDjtsd4s8kyU3hGHwA==" saltValue="XoY1JLetYUMKaVsklm3oFA==" spinCount="100000" sheet="1" objects="1" scenarios="1" selectLockedCells="1"/>
  <customSheetViews>
    <customSheetView guid="{AE41DE6F-95E5-46AF-A2EB-15E2780C478F}" fitToPage="1">
      <selection activeCell="D6" sqref="D6"/>
      <pageMargins left="0.39370078740157483" right="0.31496062992125984" top="0.55118110236220474" bottom="0.74803149606299213" header="0.31496062992125984" footer="0.31496062992125984"/>
      <pageSetup paperSize="9" scale="86" orientation="portrait" r:id="rId1"/>
      <headerFooter>
        <oddFooter>&amp;Rpage 2/11</oddFooter>
      </headerFooter>
    </customSheetView>
  </customSheetViews>
  <mergeCells count="15">
    <mergeCell ref="A83:F83"/>
    <mergeCell ref="A66:H66"/>
    <mergeCell ref="F37:G37"/>
    <mergeCell ref="F51:G51"/>
    <mergeCell ref="A3:I3"/>
    <mergeCell ref="F4:F7"/>
    <mergeCell ref="G4:G7"/>
    <mergeCell ref="B9:E9"/>
    <mergeCell ref="A28:B28"/>
    <mergeCell ref="A16:I16"/>
    <mergeCell ref="A25:I25"/>
    <mergeCell ref="B17:D17"/>
    <mergeCell ref="C20:F20"/>
    <mergeCell ref="A24:I24"/>
    <mergeCell ref="E21:I21"/>
  </mergeCells>
  <conditionalFormatting sqref="A8:A12">
    <cfRule type="containsBlanks" dxfId="422" priority="170">
      <formula>LEN(TRIM(A8))=0</formula>
    </cfRule>
  </conditionalFormatting>
  <conditionalFormatting sqref="E17:F17">
    <cfRule type="containsBlanks" dxfId="421" priority="109">
      <formula>LEN(TRIM(E17))=0</formula>
    </cfRule>
  </conditionalFormatting>
  <conditionalFormatting sqref="C20:F20 C21">
    <cfRule type="containsBlanks" dxfId="420" priority="107">
      <formula>LEN(TRIM(C20))=0</formula>
    </cfRule>
  </conditionalFormatting>
  <conditionalFormatting sqref="A65:K65 A67:K67 A66 I66:K66">
    <cfRule type="expression" dxfId="419" priority="93">
      <formula>$A$21&lt;&gt;""</formula>
    </cfRule>
  </conditionalFormatting>
  <conditionalFormatting sqref="F37:G37">
    <cfRule type="expression" dxfId="418" priority="92">
      <formula>AND($A$36="",$F$37="")</formula>
    </cfRule>
  </conditionalFormatting>
  <conditionalFormatting sqref="F39">
    <cfRule type="expression" dxfId="417" priority="91">
      <formula>AND($A$36="",$F$39="")</formula>
    </cfRule>
  </conditionalFormatting>
  <conditionalFormatting sqref="F40">
    <cfRule type="expression" dxfId="416" priority="90">
      <formula>AND($A$36="",$F$40="")</formula>
    </cfRule>
  </conditionalFormatting>
  <conditionalFormatting sqref="G42">
    <cfRule type="expression" dxfId="415" priority="89">
      <formula>AND($A$36="",$G$42="")</formula>
    </cfRule>
  </conditionalFormatting>
  <conditionalFormatting sqref="G43">
    <cfRule type="expression" dxfId="414" priority="88">
      <formula>AND($A$36="",$G$43="")</formula>
    </cfRule>
  </conditionalFormatting>
  <conditionalFormatting sqref="G44">
    <cfRule type="expression" dxfId="413" priority="87">
      <formula>AND($A$36="",$G$44="")</formula>
    </cfRule>
  </conditionalFormatting>
  <conditionalFormatting sqref="F46">
    <cfRule type="expression" dxfId="412" priority="84">
      <formula>AND($A$36="",$F$46="")</formula>
    </cfRule>
  </conditionalFormatting>
  <conditionalFormatting sqref="F47">
    <cfRule type="expression" dxfId="411" priority="83">
      <formula>AND($A$36="",$F$47="")</formula>
    </cfRule>
  </conditionalFormatting>
  <conditionalFormatting sqref="F48">
    <cfRule type="expression" dxfId="410" priority="82">
      <formula>AND($A$36="",$F$48="")</formula>
    </cfRule>
  </conditionalFormatting>
  <conditionalFormatting sqref="F49">
    <cfRule type="expression" dxfId="409" priority="81">
      <formula>AND($A$36="",$F$49="")</formula>
    </cfRule>
  </conditionalFormatting>
  <conditionalFormatting sqref="A37:K65 A67:K67 A66 I66:K66">
    <cfRule type="expression" dxfId="408" priority="70">
      <formula>$A$36&lt;&gt;""</formula>
    </cfRule>
  </conditionalFormatting>
  <conditionalFormatting sqref="F60:F63 F53:F54 G56:G58">
    <cfRule type="expression" dxfId="407" priority="451">
      <formula>$F$51=$F$208</formula>
    </cfRule>
  </conditionalFormatting>
  <conditionalFormatting sqref="C28:C32">
    <cfRule type="expression" dxfId="406" priority="454">
      <formula>$A$8&lt;&gt;$F$131</formula>
    </cfRule>
  </conditionalFormatting>
  <conditionalFormatting sqref="C29">
    <cfRule type="expression" dxfId="405" priority="455">
      <formula>AND($A$8=$F$131,$C$29="")</formula>
    </cfRule>
  </conditionalFormatting>
  <conditionalFormatting sqref="C30">
    <cfRule type="expression" dxfId="404" priority="456">
      <formula>AND($A$8=$F$131,$C$30="")</formula>
    </cfRule>
  </conditionalFormatting>
  <conditionalFormatting sqref="C31">
    <cfRule type="expression" dxfId="403" priority="457">
      <formula>AND($A$8=$F$131,$C$31="")</formula>
    </cfRule>
  </conditionalFormatting>
  <conditionalFormatting sqref="C32">
    <cfRule type="expression" dxfId="402" priority="458">
      <formula>AND($A$8=$F$131,$C$32="")</formula>
    </cfRule>
  </conditionalFormatting>
  <conditionalFormatting sqref="D28:D32">
    <cfRule type="expression" dxfId="401" priority="459">
      <formula>$A$9&lt;&gt;$F$131</formula>
    </cfRule>
  </conditionalFormatting>
  <conditionalFormatting sqref="D29">
    <cfRule type="expression" dxfId="400" priority="460">
      <formula>AND($A$9=$F$131,$D$29="")</formula>
    </cfRule>
  </conditionalFormatting>
  <conditionalFormatting sqref="D30">
    <cfRule type="expression" dxfId="399" priority="461">
      <formula>AND($A$9=$F$131,$D$30="")</formula>
    </cfRule>
  </conditionalFormatting>
  <conditionalFormatting sqref="D31">
    <cfRule type="expression" dxfId="398" priority="462">
      <formula>AND($A$9=$F$131,$D$31="")</formula>
    </cfRule>
  </conditionalFormatting>
  <conditionalFormatting sqref="D32">
    <cfRule type="expression" dxfId="397" priority="463">
      <formula>AND($A$9=$F$131,$D$32="")</formula>
    </cfRule>
  </conditionalFormatting>
  <conditionalFormatting sqref="E28:E32">
    <cfRule type="expression" dxfId="396" priority="464">
      <formula>$A$10&lt;&gt;$F$131</formula>
    </cfRule>
  </conditionalFormatting>
  <conditionalFormatting sqref="E29">
    <cfRule type="expression" dxfId="395" priority="465">
      <formula>AND($A$10=$F$131,$E$29="")</formula>
    </cfRule>
  </conditionalFormatting>
  <conditionalFormatting sqref="E30">
    <cfRule type="expression" dxfId="394" priority="466">
      <formula>AND($A$10=$F$131,$E$30="")</formula>
    </cfRule>
  </conditionalFormatting>
  <conditionalFormatting sqref="E31">
    <cfRule type="expression" dxfId="393" priority="467">
      <formula>AND($A$10=$F$131,$E$31="")</formula>
    </cfRule>
  </conditionalFormatting>
  <conditionalFormatting sqref="E32">
    <cfRule type="expression" dxfId="392" priority="468">
      <formula>AND($A$10=$F$131,$E$32="")</formula>
    </cfRule>
  </conditionalFormatting>
  <conditionalFormatting sqref="F28:F32">
    <cfRule type="expression" dxfId="391" priority="469">
      <formula>$A$11&lt;&gt;$F$131</formula>
    </cfRule>
  </conditionalFormatting>
  <conditionalFormatting sqref="F29">
    <cfRule type="expression" dxfId="390" priority="470">
      <formula>AND($A$11=$F$131,$F$29="")</formula>
    </cfRule>
  </conditionalFormatting>
  <conditionalFormatting sqref="F30">
    <cfRule type="expression" dxfId="389" priority="471">
      <formula>AND($A$11=$F$131,$F$30="")</formula>
    </cfRule>
  </conditionalFormatting>
  <conditionalFormatting sqref="F31">
    <cfRule type="expression" dxfId="388" priority="472">
      <formula>AND($A$11=$F$131,$F$31="")</formula>
    </cfRule>
  </conditionalFormatting>
  <conditionalFormatting sqref="F32">
    <cfRule type="expression" dxfId="387" priority="473">
      <formula>AND($A$11=$F$131,$F$32="")</formula>
    </cfRule>
  </conditionalFormatting>
  <conditionalFormatting sqref="G28:G32">
    <cfRule type="expression" dxfId="386" priority="474">
      <formula>$A$12&lt;&gt;$F$131</formula>
    </cfRule>
  </conditionalFormatting>
  <conditionalFormatting sqref="G29">
    <cfRule type="expression" dxfId="385" priority="475">
      <formula>AND($A$12=$F$131,$G$29="")</formula>
    </cfRule>
  </conditionalFormatting>
  <conditionalFormatting sqref="G30">
    <cfRule type="expression" dxfId="384" priority="476">
      <formula>AND($A$12=$F$131,$G$30="")</formula>
    </cfRule>
  </conditionalFormatting>
  <conditionalFormatting sqref="G31">
    <cfRule type="expression" dxfId="383" priority="477">
      <formula>AND($A$12=$F$131,$G$31="")</formula>
    </cfRule>
  </conditionalFormatting>
  <conditionalFormatting sqref="G32">
    <cfRule type="expression" dxfId="382" priority="478">
      <formula>AND($A$12=$F$131,$G$32="")</formula>
    </cfRule>
  </conditionalFormatting>
  <conditionalFormatting sqref="F53">
    <cfRule type="expression" dxfId="381" priority="69">
      <formula>AND($A$36="",$F$51&lt;&gt;$F$208,$F$51&lt;&gt;"",$F$53="")</formula>
    </cfRule>
  </conditionalFormatting>
  <conditionalFormatting sqref="F54">
    <cfRule type="expression" dxfId="380" priority="68">
      <formula>AND($A$36="",$F$51&lt;&gt;$F$208,$F$51&lt;&gt;"",$F$54="")</formula>
    </cfRule>
  </conditionalFormatting>
  <conditionalFormatting sqref="G56">
    <cfRule type="expression" dxfId="379" priority="67">
      <formula>AND($A$36="",$F$51&lt;&gt;$F$208,$F$51&lt;&gt;"",$G$56="")</formula>
    </cfRule>
  </conditionalFormatting>
  <conditionalFormatting sqref="G57">
    <cfRule type="expression" dxfId="378" priority="66">
      <formula>AND($A$36="",$F$51&lt;&gt;$F$208,$F$51&lt;&gt;"",$G$57="")</formula>
    </cfRule>
  </conditionalFormatting>
  <conditionalFormatting sqref="G58">
    <cfRule type="expression" dxfId="377" priority="65">
      <formula>AND($A$36="",$F$51&lt;&gt;$F$208,$F$51&lt;&gt;"",$G$609="")</formula>
    </cfRule>
  </conditionalFormatting>
  <conditionalFormatting sqref="F60">
    <cfRule type="expression" dxfId="376" priority="64">
      <formula>AND($A$36="",$F$51&lt;&gt;$F$208,$F$51&lt;&gt;"",$F$60="")</formula>
    </cfRule>
  </conditionalFormatting>
  <conditionalFormatting sqref="F61">
    <cfRule type="expression" dxfId="375" priority="63">
      <formula>AND($A$36="",$F$51&lt;&gt;$F$208,$F$51&lt;&gt;"",$F$61="")</formula>
    </cfRule>
  </conditionalFormatting>
  <conditionalFormatting sqref="F62">
    <cfRule type="expression" dxfId="374" priority="62">
      <formula>AND($A$36="",$F$51&lt;&gt;$F$208,$F$51&lt;&gt;"",$F$62="")</formula>
    </cfRule>
  </conditionalFormatting>
  <conditionalFormatting sqref="F63">
    <cfRule type="expression" dxfId="373" priority="61">
      <formula>AND($A$36="",$F$51&lt;&gt;$F$208,$F$51&lt;&gt;"",$F$63="")</formula>
    </cfRule>
  </conditionalFormatting>
  <conditionalFormatting sqref="E21:I21">
    <cfRule type="notContainsBlanks" dxfId="372" priority="42">
      <formula>LEN(TRIM(E21))&gt;0</formula>
    </cfRule>
  </conditionalFormatting>
  <conditionalFormatting sqref="A71:J90">
    <cfRule type="expression" dxfId="371" priority="19">
      <formula>$A$70&lt;&gt;""</formula>
    </cfRule>
  </conditionalFormatting>
  <conditionalFormatting sqref="G71">
    <cfRule type="expression" dxfId="370" priority="18">
      <formula>AND($A$70="",$G$71="")</formula>
    </cfRule>
  </conditionalFormatting>
  <conditionalFormatting sqref="G72">
    <cfRule type="expression" dxfId="369" priority="17">
      <formula>AND($A$70="",$G$72="")</formula>
    </cfRule>
  </conditionalFormatting>
  <conditionalFormatting sqref="G73">
    <cfRule type="expression" dxfId="368" priority="16">
      <formula>AND($A$70="",$G$73="")</formula>
    </cfRule>
  </conditionalFormatting>
  <conditionalFormatting sqref="G74">
    <cfRule type="expression" dxfId="367" priority="15">
      <formula>AND($A$70="",$G$74="")</formula>
    </cfRule>
  </conditionalFormatting>
  <conditionalFormatting sqref="G76">
    <cfRule type="expression" dxfId="366" priority="14">
      <formula>AND($A$70="",$G$76="")</formula>
    </cfRule>
  </conditionalFormatting>
  <conditionalFormatting sqref="G77">
    <cfRule type="expression" dxfId="365" priority="13">
      <formula>AND($A$70="",$G$77="")</formula>
    </cfRule>
  </conditionalFormatting>
  <conditionalFormatting sqref="G78">
    <cfRule type="expression" dxfId="364" priority="12">
      <formula>AND($A$70="",$G$78="")</formula>
    </cfRule>
  </conditionalFormatting>
  <conditionalFormatting sqref="G79">
    <cfRule type="expression" dxfId="363" priority="11">
      <formula>AND($A$70="",$G$79="")</formula>
    </cfRule>
  </conditionalFormatting>
  <conditionalFormatting sqref="G80">
    <cfRule type="expression" dxfId="362" priority="10">
      <formula>AND($A$70="",$G$80="")</formula>
    </cfRule>
  </conditionalFormatting>
  <conditionalFormatting sqref="G81">
    <cfRule type="expression" dxfId="361" priority="9">
      <formula>AND($A$70="",$G$81="")</formula>
    </cfRule>
  </conditionalFormatting>
  <conditionalFormatting sqref="G82">
    <cfRule type="expression" dxfId="360" priority="8">
      <formula>AND($A$70="",$G$82="")</formula>
    </cfRule>
  </conditionalFormatting>
  <conditionalFormatting sqref="G83">
    <cfRule type="expression" dxfId="359" priority="7">
      <formula>AND($A$70="",$G$83="")</formula>
    </cfRule>
  </conditionalFormatting>
  <conditionalFormatting sqref="G84">
    <cfRule type="expression" dxfId="358" priority="6">
      <formula>AND($A$70="",$G$84="")</formula>
    </cfRule>
  </conditionalFormatting>
  <conditionalFormatting sqref="G85">
    <cfRule type="expression" dxfId="357" priority="5">
      <formula>AND($A$70="",$G$85="")</formula>
    </cfRule>
  </conditionalFormatting>
  <conditionalFormatting sqref="G86">
    <cfRule type="expression" dxfId="356" priority="4">
      <formula>AND($A$70="",$G$86="")</formula>
    </cfRule>
  </conditionalFormatting>
  <conditionalFormatting sqref="G87">
    <cfRule type="expression" dxfId="355" priority="3">
      <formula>AND($A$70="",$G$87="")</formula>
    </cfRule>
  </conditionalFormatting>
  <conditionalFormatting sqref="G88">
    <cfRule type="expression" dxfId="354" priority="2">
      <formula>AND($A$70="",$G$88="")</formula>
    </cfRule>
  </conditionalFormatting>
  <conditionalFormatting sqref="G89">
    <cfRule type="expression" dxfId="353" priority="1">
      <formula>AND($A$70="",$G$89="")</formula>
    </cfRule>
  </conditionalFormatting>
  <conditionalFormatting sqref="G56:G58">
    <cfRule type="expression" dxfId="352" priority="484">
      <formula>AND($A$21="",$F$46&lt;&gt;"",$F$46&lt;&gt;$G$288,$G56="")</formula>
    </cfRule>
  </conditionalFormatting>
  <dataValidations count="13">
    <dataValidation type="list" allowBlank="1" showInputMessage="1" showErrorMessage="1" error="Le choix est limité à 'OUI' ou 'NON' !" sqref="A8:A12" xr:uid="{3078E27A-723E-4421-92A0-327781405B6C}">
      <formula1>$F$131:$F$132</formula1>
    </dataValidation>
    <dataValidation type="decimal" allowBlank="1" showInputMessage="1" showErrorMessage="1" error="Votre personnel va être modifié de plus de 300 unité par le fait des aides ? _x000a_Veuillez contacter l'administration le cas échéant" sqref="C29:G32" xr:uid="{60C147F8-9217-4BE3-8488-8069C31E1AEF}">
      <formula1>-300</formula1>
      <formula2>300</formula2>
    </dataValidation>
    <dataValidation type="list" allowBlank="1" showInputMessage="1" showErrorMessage="1" error="choix limité à la liste proposée" sqref="E17" xr:uid="{D45DE1F8-FB34-42E0-B154-2B2D4757F73E}">
      <formula1>$F$119:$F$120</formula1>
    </dataValidation>
    <dataValidation type="whole" allowBlank="1" showInputMessage="1" showErrorMessage="1" sqref="F17" xr:uid="{A64ECF94-D321-452B-AA62-0652AD23181E}">
      <formula1>0</formula1>
      <formula2>1000000</formula2>
    </dataValidation>
    <dataValidation type="list" allowBlank="1" showInputMessage="1" showErrorMessage="1" error="choix limités à la liste proposée" sqref="C20:F20" xr:uid="{058C2368-5B01-4DA6-AB5E-58187CD6297F}">
      <formula1>$F$122:$F$124</formula1>
    </dataValidation>
    <dataValidation type="list" allowBlank="1" showInputMessage="1" showErrorMessage="1" error="choix limités à la liste proposée" sqref="C21" xr:uid="{76FF9078-9DF8-47CA-9DF4-7D39FB20936E}">
      <formula1>$F$131:$F$132</formula1>
    </dataValidation>
    <dataValidation type="whole" allowBlank="1" showInputMessage="1" showErrorMessage="1" error="Nombre entier entre 0 1 milliard admis" sqref="F39:F40 F53:F54" xr:uid="{B7B4F609-5F5C-4757-8C12-EA7A3AB9386C}">
      <formula1>0</formula1>
      <formula2>1000000000</formula2>
    </dataValidation>
    <dataValidation type="decimal" allowBlank="1" showInputMessage="1" showErrorMessage="1" error="tonnage prévu/admis entre 0 et 5000 T" sqref="F46 F48 G42:G43 F60 F62 G56:G57" xr:uid="{87BC4DDE-AA72-4937-90D2-876BA85B3E6D}">
      <formula1>0</formula1>
      <formula2>5000</formula2>
    </dataValidation>
    <dataValidation type="decimal" allowBlank="1" showInputMessage="1" showErrorMessage="1" error="valeurs prévues entre 0 et 100 millions" sqref="G44 F47 F49 G58 F61 F63" xr:uid="{51AAD162-AFF9-4DD5-9849-07264F6622BA}">
      <formula1>0</formula1>
      <formula2>100000000</formula2>
    </dataValidation>
    <dataValidation type="list" allowBlank="1" showInputMessage="1" showErrorMessage="1" error="Choix limité à la liste proposée_x000a_" sqref="F37:G37 F51:G51" xr:uid="{909BAF00-59B7-48B2-ADA7-6B4EADDE7F7A}">
      <formula1>$F$154:$F$208</formula1>
    </dataValidation>
    <dataValidation type="decimal" allowBlank="1" showInputMessage="1" showErrorMessage="1" error="valeur marchande comprise entre 0 et 100 millions €" sqref="G72 G74 G89" xr:uid="{28464CC7-C828-463D-AF20-C16FD65A1BE9}">
      <formula1>0</formula1>
      <formula2>100000000</formula2>
    </dataValidation>
    <dataValidation type="decimal" allowBlank="1" showInputMessage="1" showErrorMessage="1" error="% compris entre 0 et 100%" sqref="G88 G77:G83" xr:uid="{441088D9-0E4E-4C42-8F54-9338688C0758}">
      <formula1>0</formula1>
      <formula2>100</formula2>
    </dataValidation>
    <dataValidation type="decimal" allowBlank="1" showInputMessage="1" showErrorMessage="1" error="tonnage prévu entre 0 et 100 000 T/an" sqref="G71 G73 G76 G84:G87" xr:uid="{7CFAAB0B-9545-44E8-B5D4-8127030B343B}">
      <formula1>0</formula1>
      <formula2>100000</formula2>
    </dataValidation>
  </dataValidations>
  <printOptions horizontalCentered="1"/>
  <pageMargins left="0.39370078740157483" right="0.39370078740157483" top="0.74803149606299213" bottom="0.6692913385826772" header="0.31496062992125984" footer="0.31496062992125984"/>
  <pageSetup paperSize="9" scale="73" fitToHeight="2" orientation="portrait" r:id="rId2"/>
  <headerFooter>
    <oddFooter>Page &amp;P de &amp;N</oddFooter>
  </headerFooter>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219"/>
  <sheetViews>
    <sheetView zoomScaleNormal="100" workbookViewId="0">
      <selection activeCell="A2" sqref="A2"/>
    </sheetView>
  </sheetViews>
  <sheetFormatPr baseColWidth="10" defaultColWidth="11.44140625" defaultRowHeight="14.4" x14ac:dyDescent="0.3"/>
  <cols>
    <col min="1" max="1" width="7" style="10" customWidth="1"/>
    <col min="2" max="2" width="11.44140625" style="10"/>
    <col min="3" max="3" width="7.33203125" style="10" customWidth="1"/>
    <col min="4" max="4" width="6.33203125" style="10" customWidth="1"/>
    <col min="5" max="5" width="11.44140625" style="10"/>
    <col min="6" max="6" width="61.33203125" style="10" customWidth="1"/>
    <col min="7" max="7" width="11.44140625" style="25"/>
    <col min="8" max="8" width="5.33203125" style="10" customWidth="1"/>
    <col min="9" max="16384" width="11.44140625" style="10"/>
  </cols>
  <sheetData>
    <row r="1" spans="1:11" x14ac:dyDescent="0.3">
      <c r="A1" s="35" t="s">
        <v>1177</v>
      </c>
      <c r="B1" s="36"/>
      <c r="C1" s="36"/>
      <c r="D1" s="36"/>
      <c r="E1" s="36"/>
      <c r="F1" s="36"/>
      <c r="G1" s="48"/>
      <c r="I1" s="98" t="s">
        <v>1089</v>
      </c>
      <c r="J1" s="99"/>
      <c r="K1" s="99"/>
    </row>
    <row r="2" spans="1:11" x14ac:dyDescent="0.3">
      <c r="A2" s="14"/>
      <c r="B2" s="12"/>
      <c r="C2" s="12"/>
      <c r="D2" s="12"/>
      <c r="E2" s="12"/>
      <c r="F2" s="12"/>
      <c r="G2" s="13"/>
      <c r="I2" s="99"/>
      <c r="J2" s="99"/>
      <c r="K2" s="99"/>
    </row>
    <row r="3" spans="1:11" x14ac:dyDescent="0.3">
      <c r="A3" s="14" t="s">
        <v>1154</v>
      </c>
      <c r="B3" s="12"/>
      <c r="C3" s="12"/>
      <c r="D3" s="12"/>
      <c r="E3" s="12"/>
      <c r="F3" s="317"/>
      <c r="G3" s="13" t="s">
        <v>758</v>
      </c>
      <c r="I3" s="99"/>
      <c r="J3" s="99"/>
      <c r="K3" s="99"/>
    </row>
    <row r="4" spans="1:11" ht="8.25" customHeight="1" x14ac:dyDescent="0.3">
      <c r="A4" s="14"/>
      <c r="B4" s="12"/>
      <c r="C4" s="12"/>
      <c r="D4" s="12"/>
      <c r="E4" s="12"/>
      <c r="F4" s="12"/>
      <c r="G4" s="13"/>
      <c r="I4" s="99"/>
      <c r="J4" s="99"/>
      <c r="K4" s="99"/>
    </row>
    <row r="5" spans="1:11" x14ac:dyDescent="0.3">
      <c r="A5" s="14" t="s">
        <v>1155</v>
      </c>
      <c r="B5" s="12"/>
      <c r="C5" s="12"/>
      <c r="D5" s="12"/>
      <c r="E5" s="12"/>
      <c r="F5" s="318"/>
      <c r="G5" s="13" t="s">
        <v>804</v>
      </c>
      <c r="I5" s="99"/>
      <c r="J5" s="99"/>
      <c r="K5" s="99"/>
    </row>
    <row r="6" spans="1:11" ht="12.6" customHeight="1" x14ac:dyDescent="0.3">
      <c r="A6" s="14" t="s">
        <v>1156</v>
      </c>
      <c r="C6" s="12"/>
      <c r="D6" s="12"/>
      <c r="E6" s="12"/>
      <c r="F6" s="12"/>
      <c r="G6" s="13"/>
      <c r="I6" s="99"/>
      <c r="J6" s="99"/>
      <c r="K6" s="99"/>
    </row>
    <row r="7" spans="1:11" ht="13.8" customHeight="1" x14ac:dyDescent="0.3">
      <c r="A7" s="14"/>
      <c r="B7" s="12"/>
      <c r="C7" s="12"/>
      <c r="D7" s="12"/>
      <c r="E7" s="12"/>
      <c r="F7" s="12"/>
      <c r="G7" s="13"/>
      <c r="I7" s="99"/>
      <c r="J7" s="99"/>
      <c r="K7" s="99"/>
    </row>
    <row r="8" spans="1:11" x14ac:dyDescent="0.3">
      <c r="A8" s="14" t="s">
        <v>775</v>
      </c>
      <c r="B8" s="12"/>
      <c r="C8" s="12"/>
      <c r="D8" s="12"/>
      <c r="E8" s="12"/>
      <c r="F8" s="317"/>
      <c r="G8" s="13" t="s">
        <v>758</v>
      </c>
      <c r="I8" s="431" t="s">
        <v>795</v>
      </c>
      <c r="J8" s="99"/>
      <c r="K8" s="99"/>
    </row>
    <row r="9" spans="1:11" ht="9" customHeight="1" x14ac:dyDescent="0.3">
      <c r="A9" s="14"/>
      <c r="B9" s="12"/>
      <c r="C9" s="12"/>
      <c r="D9" s="12"/>
      <c r="E9" s="12"/>
      <c r="F9" s="12"/>
      <c r="G9" s="13"/>
      <c r="I9" s="431"/>
      <c r="J9" s="99"/>
      <c r="K9" s="99"/>
    </row>
    <row r="10" spans="1:11" x14ac:dyDescent="0.3">
      <c r="A10" s="14" t="s">
        <v>773</v>
      </c>
      <c r="B10" s="12"/>
      <c r="C10" s="12"/>
      <c r="D10" s="12"/>
      <c r="E10" s="12"/>
      <c r="F10" s="318"/>
      <c r="G10" s="13" t="s">
        <v>774</v>
      </c>
      <c r="I10" s="431"/>
      <c r="J10" s="99"/>
      <c r="K10" s="99"/>
    </row>
    <row r="11" spans="1:11" x14ac:dyDescent="0.3">
      <c r="A11" s="14"/>
      <c r="B11" s="12"/>
      <c r="C11" s="12"/>
      <c r="D11" s="12"/>
      <c r="E11" s="12"/>
      <c r="F11" s="12"/>
      <c r="G11" s="13"/>
      <c r="I11" s="431"/>
      <c r="J11" s="99"/>
      <c r="K11" s="99"/>
    </row>
    <row r="12" spans="1:11" x14ac:dyDescent="0.3">
      <c r="A12" s="14" t="str">
        <f>IF(F8=$F$80,"Forme jurique de la personne morale :","")</f>
        <v/>
      </c>
      <c r="B12" s="12"/>
      <c r="C12" s="12"/>
      <c r="D12" s="12"/>
      <c r="E12" s="12"/>
      <c r="F12" s="317"/>
      <c r="G12" s="13" t="s">
        <v>758</v>
      </c>
      <c r="I12" s="431"/>
      <c r="J12" s="99"/>
      <c r="K12" s="99"/>
    </row>
    <row r="13" spans="1:11" x14ac:dyDescent="0.3">
      <c r="A13" s="14"/>
      <c r="B13" s="12"/>
      <c r="C13" s="12"/>
      <c r="D13" s="12"/>
      <c r="E13" s="12"/>
      <c r="F13" s="12"/>
      <c r="G13" s="13"/>
      <c r="I13" s="431"/>
      <c r="J13" s="99"/>
      <c r="K13" s="99"/>
    </row>
    <row r="14" spans="1:11" x14ac:dyDescent="0.3">
      <c r="A14" s="14" t="s">
        <v>777</v>
      </c>
      <c r="B14" s="12"/>
      <c r="C14" s="12"/>
      <c r="D14" s="12"/>
      <c r="E14" s="12"/>
      <c r="F14" s="319"/>
      <c r="G14" s="13" t="s">
        <v>759</v>
      </c>
      <c r="I14" s="431"/>
      <c r="J14" s="99"/>
      <c r="K14" s="99"/>
    </row>
    <row r="15" spans="1:11" x14ac:dyDescent="0.3">
      <c r="A15" s="14"/>
      <c r="B15" s="12"/>
      <c r="C15" s="12"/>
      <c r="D15" s="12"/>
      <c r="E15" s="12"/>
      <c r="F15" s="12"/>
      <c r="G15" s="13"/>
      <c r="I15" s="431"/>
      <c r="J15" s="99"/>
      <c r="K15" s="99"/>
    </row>
    <row r="16" spans="1:11" x14ac:dyDescent="0.3">
      <c r="A16" s="14" t="s">
        <v>776</v>
      </c>
      <c r="B16" s="12"/>
      <c r="C16" s="12"/>
      <c r="D16" s="12"/>
      <c r="E16" s="12"/>
      <c r="F16" s="317"/>
      <c r="G16" s="13" t="s">
        <v>758</v>
      </c>
      <c r="I16" s="431"/>
      <c r="J16" s="99"/>
      <c r="K16" s="99"/>
    </row>
    <row r="17" spans="1:11" x14ac:dyDescent="0.3">
      <c r="A17" s="14"/>
      <c r="B17" s="12"/>
      <c r="C17" s="12"/>
      <c r="D17" s="12"/>
      <c r="E17" s="12"/>
      <c r="F17" s="12"/>
      <c r="G17" s="13"/>
      <c r="I17" s="431"/>
      <c r="J17" s="99"/>
      <c r="K17" s="99"/>
    </row>
    <row r="18" spans="1:11" x14ac:dyDescent="0.3">
      <c r="A18" s="14" t="s">
        <v>796</v>
      </c>
      <c r="B18" s="12"/>
      <c r="C18" s="12"/>
      <c r="D18" s="12"/>
      <c r="E18" s="12"/>
      <c r="F18" s="12"/>
      <c r="G18" s="13"/>
      <c r="I18" s="431"/>
      <c r="J18" s="99"/>
      <c r="K18" s="99"/>
    </row>
    <row r="19" spans="1:11" x14ac:dyDescent="0.3">
      <c r="A19" s="14" t="s">
        <v>778</v>
      </c>
      <c r="B19" s="12"/>
      <c r="C19" s="12"/>
      <c r="D19" s="12"/>
      <c r="E19" s="12"/>
      <c r="F19" s="318"/>
      <c r="G19" s="13" t="s">
        <v>774</v>
      </c>
      <c r="I19" s="431"/>
      <c r="J19" s="99"/>
      <c r="K19" s="99"/>
    </row>
    <row r="20" spans="1:11" x14ac:dyDescent="0.3">
      <c r="A20" s="14" t="s">
        <v>779</v>
      </c>
      <c r="B20" s="12"/>
      <c r="C20" s="12"/>
      <c r="D20" s="12"/>
      <c r="E20" s="12"/>
      <c r="F20" s="318"/>
      <c r="G20" s="13" t="s">
        <v>804</v>
      </c>
      <c r="I20" s="431"/>
      <c r="J20" s="99"/>
      <c r="K20" s="99"/>
    </row>
    <row r="21" spans="1:11" x14ac:dyDescent="0.3">
      <c r="A21" s="14" t="s">
        <v>780</v>
      </c>
      <c r="B21" s="12"/>
      <c r="C21" s="12"/>
      <c r="D21" s="12"/>
      <c r="E21" s="12"/>
      <c r="F21" s="318"/>
      <c r="G21" s="13" t="s">
        <v>774</v>
      </c>
      <c r="I21" s="431"/>
      <c r="J21" s="99"/>
      <c r="K21" s="99"/>
    </row>
    <row r="22" spans="1:11" x14ac:dyDescent="0.3">
      <c r="A22" s="14" t="s">
        <v>781</v>
      </c>
      <c r="B22" s="12"/>
      <c r="C22" s="12"/>
      <c r="D22" s="12"/>
      <c r="E22" s="12"/>
      <c r="F22" s="317"/>
      <c r="G22" s="13" t="s">
        <v>758</v>
      </c>
      <c r="I22" s="431"/>
      <c r="J22" s="99"/>
      <c r="K22" s="99"/>
    </row>
    <row r="23" spans="1:11" x14ac:dyDescent="0.3">
      <c r="A23" s="14"/>
      <c r="B23" s="12"/>
      <c r="C23" s="12"/>
      <c r="D23" s="12"/>
      <c r="E23" s="12"/>
      <c r="F23" s="12"/>
      <c r="G23" s="13"/>
      <c r="I23" s="431"/>
      <c r="J23" s="99"/>
      <c r="K23" s="99"/>
    </row>
    <row r="24" spans="1:11" x14ac:dyDescent="0.3">
      <c r="A24" s="14" t="s">
        <v>782</v>
      </c>
      <c r="B24" s="12"/>
      <c r="C24" s="12"/>
      <c r="D24" s="12"/>
      <c r="E24" s="12"/>
      <c r="F24" s="317"/>
      <c r="G24" s="13" t="s">
        <v>774</v>
      </c>
      <c r="I24" s="431"/>
      <c r="J24" s="99"/>
      <c r="K24" s="99"/>
    </row>
    <row r="25" spans="1:11" x14ac:dyDescent="0.3">
      <c r="A25" s="14" t="s">
        <v>783</v>
      </c>
      <c r="B25" s="12"/>
      <c r="C25" s="12"/>
      <c r="D25" s="12"/>
      <c r="E25" s="12"/>
      <c r="F25" s="317"/>
      <c r="G25" s="13" t="s">
        <v>774</v>
      </c>
      <c r="I25" s="431"/>
      <c r="J25" s="99"/>
      <c r="K25" s="99"/>
    </row>
    <row r="26" spans="1:11" x14ac:dyDescent="0.3">
      <c r="A26" s="14" t="s">
        <v>784</v>
      </c>
      <c r="B26" s="12"/>
      <c r="C26" s="12"/>
      <c r="D26" s="12"/>
      <c r="E26" s="12"/>
      <c r="F26" s="317"/>
      <c r="G26" s="13" t="s">
        <v>774</v>
      </c>
      <c r="I26" s="431"/>
      <c r="J26" s="99"/>
      <c r="K26" s="99"/>
    </row>
    <row r="27" spans="1:11" x14ac:dyDescent="0.3">
      <c r="A27" s="14" t="s">
        <v>785</v>
      </c>
      <c r="B27" s="12"/>
      <c r="C27" s="12"/>
      <c r="D27" s="12"/>
      <c r="E27" s="12"/>
      <c r="F27" s="318"/>
      <c r="G27" s="13" t="s">
        <v>774</v>
      </c>
      <c r="I27" s="431"/>
      <c r="J27" s="99"/>
      <c r="K27" s="99"/>
    </row>
    <row r="28" spans="1:11" x14ac:dyDescent="0.3">
      <c r="A28" s="14" t="s">
        <v>786</v>
      </c>
      <c r="B28" s="12"/>
      <c r="C28" s="12"/>
      <c r="D28" s="12"/>
      <c r="E28" s="12"/>
      <c r="F28" s="317"/>
      <c r="G28" s="13" t="s">
        <v>774</v>
      </c>
      <c r="I28" s="431"/>
      <c r="J28" s="99"/>
      <c r="K28" s="99"/>
    </row>
    <row r="29" spans="1:11" x14ac:dyDescent="0.3">
      <c r="A29" s="14"/>
      <c r="B29" s="12"/>
      <c r="C29" s="12"/>
      <c r="D29" s="12"/>
      <c r="E29" s="12"/>
      <c r="F29" s="12"/>
      <c r="G29" s="13"/>
      <c r="I29" s="431"/>
      <c r="J29" s="99"/>
      <c r="K29" s="99"/>
    </row>
    <row r="30" spans="1:11" x14ac:dyDescent="0.3">
      <c r="A30" s="14" t="s">
        <v>787</v>
      </c>
      <c r="B30" s="12"/>
      <c r="C30" s="12"/>
      <c r="D30" s="12"/>
      <c r="E30" s="12"/>
      <c r="F30" s="318"/>
      <c r="G30" s="13" t="s">
        <v>1104</v>
      </c>
      <c r="I30" s="431"/>
      <c r="J30" s="99"/>
      <c r="K30" s="99"/>
    </row>
    <row r="31" spans="1:11" x14ac:dyDescent="0.3">
      <c r="A31" s="14" t="s">
        <v>788</v>
      </c>
      <c r="B31" s="12"/>
      <c r="C31" s="12"/>
      <c r="D31" s="12"/>
      <c r="E31" s="12"/>
      <c r="F31" s="318"/>
      <c r="G31" s="13" t="s">
        <v>774</v>
      </c>
      <c r="I31" s="431"/>
      <c r="J31" s="99"/>
      <c r="K31" s="99"/>
    </row>
    <row r="32" spans="1:11" x14ac:dyDescent="0.3">
      <c r="A32" s="14"/>
      <c r="B32" s="12"/>
      <c r="C32" s="12"/>
      <c r="D32" s="12"/>
      <c r="E32" s="12"/>
      <c r="F32" s="12"/>
      <c r="G32" s="13"/>
      <c r="I32" s="431"/>
      <c r="J32" s="99"/>
      <c r="K32" s="99"/>
    </row>
    <row r="33" spans="1:11" x14ac:dyDescent="0.3">
      <c r="A33" s="14" t="s">
        <v>789</v>
      </c>
      <c r="B33" s="12"/>
      <c r="C33" s="12"/>
      <c r="D33" s="12"/>
      <c r="E33" s="12"/>
      <c r="F33" s="320"/>
      <c r="G33" s="13" t="s">
        <v>1122</v>
      </c>
      <c r="I33" s="431"/>
      <c r="J33" s="99"/>
      <c r="K33" s="99"/>
    </row>
    <row r="34" spans="1:11" ht="15" thickBot="1" x14ac:dyDescent="0.35">
      <c r="A34" s="22"/>
      <c r="B34" s="430"/>
      <c r="C34" s="430"/>
      <c r="D34" s="430"/>
      <c r="E34" s="430"/>
      <c r="F34" s="430"/>
      <c r="G34" s="24"/>
      <c r="I34" s="99"/>
      <c r="J34" s="99"/>
      <c r="K34" s="99"/>
    </row>
    <row r="35" spans="1:11" ht="35.25" customHeight="1" thickBot="1" x14ac:dyDescent="0.35">
      <c r="I35" s="99"/>
      <c r="J35" s="99"/>
      <c r="K35" s="99"/>
    </row>
    <row r="36" spans="1:11" x14ac:dyDescent="0.3">
      <c r="A36" s="35" t="s">
        <v>790</v>
      </c>
      <c r="B36" s="36"/>
      <c r="C36" s="36"/>
      <c r="D36" s="36"/>
      <c r="E36" s="36"/>
      <c r="F36" s="36"/>
      <c r="G36" s="48"/>
      <c r="I36" s="99" t="s">
        <v>806</v>
      </c>
      <c r="J36" s="99"/>
      <c r="K36" s="99"/>
    </row>
    <row r="37" spans="1:11" x14ac:dyDescent="0.3">
      <c r="A37" s="14"/>
      <c r="B37" s="12"/>
      <c r="C37" s="12"/>
      <c r="D37" s="12"/>
      <c r="E37" s="12"/>
      <c r="F37" s="12"/>
      <c r="G37" s="13"/>
      <c r="I37" s="99"/>
      <c r="J37" s="99"/>
      <c r="K37" s="99"/>
    </row>
    <row r="38" spans="1:11" x14ac:dyDescent="0.3">
      <c r="A38" s="49" t="s">
        <v>791</v>
      </c>
      <c r="B38" s="12"/>
      <c r="C38" s="12"/>
      <c r="D38" s="12"/>
      <c r="E38" s="12"/>
      <c r="F38" s="321"/>
      <c r="G38" s="13" t="s">
        <v>758</v>
      </c>
      <c r="I38" s="99"/>
      <c r="J38" s="99"/>
      <c r="K38" s="99"/>
    </row>
    <row r="39" spans="1:11" ht="14.4" customHeight="1" x14ac:dyDescent="0.3">
      <c r="A39" s="14"/>
      <c r="B39" s="429" t="str">
        <f>IF(AND(F38&lt;&gt;0,F38=F31),"Enregistrer une unité d'établissement (en plus de l'entreprise) auprès de la BCE est une obligation légale.","")</f>
        <v/>
      </c>
      <c r="C39" s="429"/>
      <c r="D39" s="429"/>
      <c r="E39" s="429"/>
      <c r="F39" s="429"/>
      <c r="G39" s="13"/>
      <c r="I39" s="99"/>
      <c r="J39" s="99"/>
      <c r="K39" s="99"/>
    </row>
    <row r="40" spans="1:11" x14ac:dyDescent="0.3">
      <c r="A40" s="14" t="s">
        <v>792</v>
      </c>
      <c r="B40" s="12"/>
      <c r="C40" s="12"/>
      <c r="D40" s="12"/>
      <c r="E40" s="12"/>
      <c r="F40" s="320"/>
      <c r="G40" s="13" t="s">
        <v>1122</v>
      </c>
      <c r="I40" s="99"/>
      <c r="J40" s="99"/>
      <c r="K40" s="99"/>
    </row>
    <row r="41" spans="1:11" ht="15" customHeight="1" x14ac:dyDescent="0.3">
      <c r="A41" s="14"/>
      <c r="B41" s="429" t="str">
        <f>IF(AND(F40&lt;&gt;0,F40=F33),"Enregistrer une unité d'établissement (en plus de l'entreprise) auprès de la BCE est une obligation légale.","")</f>
        <v/>
      </c>
      <c r="C41" s="429"/>
      <c r="D41" s="429"/>
      <c r="E41" s="429"/>
      <c r="F41" s="429"/>
      <c r="G41" s="50"/>
      <c r="I41" s="99"/>
      <c r="J41" s="99"/>
      <c r="K41" s="99"/>
    </row>
    <row r="42" spans="1:11" x14ac:dyDescent="0.3">
      <c r="A42" s="14" t="s">
        <v>793</v>
      </c>
      <c r="B42" s="12"/>
      <c r="C42" s="12"/>
      <c r="D42" s="12"/>
      <c r="E42" s="12"/>
      <c r="F42" s="318"/>
      <c r="G42" s="13" t="s">
        <v>774</v>
      </c>
      <c r="I42" s="99"/>
      <c r="J42" s="99"/>
      <c r="K42" s="99"/>
    </row>
    <row r="43" spans="1:11" x14ac:dyDescent="0.3">
      <c r="A43" s="14"/>
      <c r="B43" s="12"/>
      <c r="C43" s="12"/>
      <c r="D43" s="12"/>
      <c r="E43" s="12"/>
      <c r="F43" s="12"/>
      <c r="G43" s="13"/>
      <c r="I43" s="99"/>
      <c r="J43" s="99"/>
      <c r="K43" s="99"/>
    </row>
    <row r="44" spans="1:11" x14ac:dyDescent="0.3">
      <c r="A44" s="14" t="s">
        <v>794</v>
      </c>
      <c r="B44" s="12"/>
      <c r="C44" s="12"/>
      <c r="D44" s="12"/>
      <c r="E44" s="12"/>
      <c r="F44" s="318"/>
      <c r="G44" s="13" t="s">
        <v>774</v>
      </c>
      <c r="I44" s="99"/>
      <c r="J44" s="99"/>
      <c r="K44" s="99"/>
    </row>
    <row r="45" spans="1:11" x14ac:dyDescent="0.3">
      <c r="A45" s="14"/>
      <c r="B45" s="12"/>
      <c r="C45" s="12"/>
      <c r="D45" s="12"/>
      <c r="E45" s="12"/>
      <c r="F45" s="12"/>
      <c r="G45" s="13"/>
      <c r="I45" s="99"/>
      <c r="J45" s="99"/>
      <c r="K45" s="99"/>
    </row>
    <row r="46" spans="1:11" x14ac:dyDescent="0.3">
      <c r="A46" s="14" t="s">
        <v>1121</v>
      </c>
      <c r="B46" s="12"/>
      <c r="C46" s="12"/>
      <c r="D46" s="12"/>
      <c r="E46" s="12"/>
      <c r="F46" s="317"/>
      <c r="G46" s="13" t="s">
        <v>758</v>
      </c>
      <c r="I46" s="99"/>
      <c r="J46" s="99"/>
      <c r="K46" s="99"/>
    </row>
    <row r="47" spans="1:11" x14ac:dyDescent="0.3">
      <c r="A47" s="14"/>
      <c r="B47" s="429" t="str">
        <f>IF(AND('2-nature_aide'!$A$11='2-nature_aide'!$F$131,$F$46&lt;&gt;$F$217),"L'aide à l'installation n'est envisageble que dans le cas d'une 1ère unité aquacole d'un entrepreneur entrant dans le secteur","")</f>
        <v/>
      </c>
      <c r="C47" s="429"/>
      <c r="D47" s="429"/>
      <c r="E47" s="429"/>
      <c r="F47" s="429"/>
      <c r="G47" s="13"/>
      <c r="I47" s="99"/>
      <c r="J47" s="99"/>
      <c r="K47" s="99"/>
    </row>
    <row r="48" spans="1:11" ht="11.25" customHeight="1" x14ac:dyDescent="0.3">
      <c r="A48" s="14"/>
      <c r="B48" s="266"/>
      <c r="C48" s="266"/>
      <c r="D48" s="266"/>
      <c r="E48" s="266"/>
      <c r="F48" s="266"/>
      <c r="G48" s="13"/>
      <c r="I48" s="99"/>
      <c r="J48" s="99"/>
      <c r="K48" s="99"/>
    </row>
    <row r="49" spans="1:11" ht="11.25" customHeight="1" x14ac:dyDescent="0.3">
      <c r="A49" s="14"/>
      <c r="B49" s="266"/>
      <c r="C49" s="266"/>
      <c r="D49" s="266"/>
      <c r="E49" s="266"/>
      <c r="F49" s="266"/>
      <c r="G49" s="13"/>
      <c r="I49" s="99"/>
      <c r="J49" s="99"/>
      <c r="K49" s="99"/>
    </row>
    <row r="50" spans="1:11" ht="7.5" customHeight="1" thickBot="1" x14ac:dyDescent="0.35">
      <c r="A50" s="22"/>
      <c r="B50" s="23"/>
      <c r="C50" s="23"/>
      <c r="D50" s="23"/>
      <c r="E50" s="23"/>
      <c r="F50" s="23"/>
      <c r="G50" s="24"/>
      <c r="I50" s="99"/>
      <c r="J50" s="99"/>
      <c r="K50" s="99"/>
    </row>
    <row r="51" spans="1:11" x14ac:dyDescent="0.3">
      <c r="A51" s="139"/>
      <c r="G51" s="10"/>
    </row>
    <row r="52" spans="1:11" x14ac:dyDescent="0.3">
      <c r="A52" s="139"/>
      <c r="G52" s="10"/>
    </row>
    <row r="53" spans="1:11" x14ac:dyDescent="0.3">
      <c r="A53" s="139"/>
      <c r="G53" s="10"/>
    </row>
    <row r="54" spans="1:11" x14ac:dyDescent="0.3">
      <c r="A54" s="139"/>
      <c r="G54" s="10"/>
    </row>
    <row r="55" spans="1:11" x14ac:dyDescent="0.3">
      <c r="A55" s="139"/>
      <c r="G55" s="10"/>
    </row>
    <row r="56" spans="1:11" x14ac:dyDescent="0.3">
      <c r="A56" s="139"/>
      <c r="G56" s="10"/>
    </row>
    <row r="57" spans="1:11" x14ac:dyDescent="0.3">
      <c r="A57" s="139"/>
      <c r="G57" s="10"/>
    </row>
    <row r="58" spans="1:11" x14ac:dyDescent="0.3">
      <c r="A58" s="139"/>
      <c r="G58" s="10"/>
    </row>
    <row r="59" spans="1:11" x14ac:dyDescent="0.3">
      <c r="A59" s="139"/>
      <c r="G59" s="10"/>
    </row>
    <row r="60" spans="1:11" x14ac:dyDescent="0.3">
      <c r="A60" s="139"/>
      <c r="G60" s="10"/>
    </row>
    <row r="61" spans="1:11" x14ac:dyDescent="0.3">
      <c r="A61" s="139"/>
      <c r="G61" s="10"/>
    </row>
    <row r="62" spans="1:11" x14ac:dyDescent="0.3">
      <c r="A62" s="139"/>
      <c r="G62" s="10"/>
    </row>
    <row r="63" spans="1:11" x14ac:dyDescent="0.3">
      <c r="A63" s="139"/>
      <c r="G63" s="10"/>
    </row>
    <row r="64" spans="1:11" x14ac:dyDescent="0.3">
      <c r="A64" s="139"/>
      <c r="G64" s="10"/>
    </row>
    <row r="65" spans="1:11" x14ac:dyDescent="0.3">
      <c r="A65" s="25" t="str">
        <f ca="1">CONCATENATE("ENTR.",$F$33," - ",'2-nature_aide'!$A$108," - soumis ",TODAY()," - Informations entreprise")</f>
        <v>ENTR. - Aide sollicitée pour  - soumis 44225 - Informations entreprise</v>
      </c>
      <c r="G65" s="10"/>
    </row>
    <row r="74" spans="1:11" x14ac:dyDescent="0.3">
      <c r="A74" s="99"/>
      <c r="B74" s="99" t="s">
        <v>6</v>
      </c>
      <c r="C74" s="99"/>
      <c r="D74" s="99"/>
      <c r="E74" s="99" t="s">
        <v>4</v>
      </c>
      <c r="F74" s="99" t="s">
        <v>5</v>
      </c>
      <c r="G74" s="101" t="s">
        <v>205</v>
      </c>
      <c r="H74" s="99"/>
      <c r="I74" s="99" t="s">
        <v>375</v>
      </c>
      <c r="J74" s="99"/>
      <c r="K74" s="99"/>
    </row>
    <row r="75" spans="1:11" x14ac:dyDescent="0.3">
      <c r="A75" s="275" t="s">
        <v>378</v>
      </c>
      <c r="B75" s="99"/>
      <c r="C75" s="99"/>
      <c r="D75" s="99"/>
      <c r="E75" s="99"/>
      <c r="F75" s="99"/>
      <c r="G75" s="101"/>
      <c r="H75" s="99"/>
      <c r="I75" s="99"/>
      <c r="J75" s="99"/>
      <c r="K75" s="99"/>
    </row>
    <row r="76" spans="1:11" x14ac:dyDescent="0.3">
      <c r="A76" s="99"/>
      <c r="B76" s="99" t="s">
        <v>369</v>
      </c>
      <c r="C76" s="99"/>
      <c r="D76" s="99"/>
      <c r="E76" s="99" t="s">
        <v>370</v>
      </c>
      <c r="F76" s="99" t="s">
        <v>370</v>
      </c>
      <c r="G76" s="101" t="s">
        <v>371</v>
      </c>
      <c r="H76" s="99"/>
      <c r="I76" s="99"/>
      <c r="J76" s="99"/>
      <c r="K76" s="99"/>
    </row>
    <row r="77" spans="1:11" x14ac:dyDescent="0.3">
      <c r="A77" s="99"/>
      <c r="B77" s="99"/>
      <c r="C77" s="99"/>
      <c r="D77" s="99"/>
      <c r="E77" s="99" t="s">
        <v>8</v>
      </c>
      <c r="F77" s="99" t="s">
        <v>8</v>
      </c>
      <c r="G77" s="101" t="s">
        <v>371</v>
      </c>
      <c r="H77" s="99"/>
      <c r="I77" s="99"/>
      <c r="J77" s="99"/>
      <c r="K77" s="99"/>
    </row>
    <row r="78" spans="1:11" x14ac:dyDescent="0.3">
      <c r="A78" s="99"/>
      <c r="B78" s="99"/>
      <c r="C78" s="99"/>
      <c r="D78" s="99"/>
      <c r="E78" s="99"/>
      <c r="F78" s="99"/>
      <c r="G78" s="101"/>
      <c r="H78" s="99"/>
      <c r="I78" s="99"/>
      <c r="J78" s="99"/>
      <c r="K78" s="99"/>
    </row>
    <row r="79" spans="1:11" x14ac:dyDescent="0.3">
      <c r="A79" s="99"/>
      <c r="B79" s="99" t="s">
        <v>372</v>
      </c>
      <c r="C79" s="99"/>
      <c r="D79" s="99"/>
      <c r="E79" s="99" t="s">
        <v>20</v>
      </c>
      <c r="F79" s="99" t="s">
        <v>373</v>
      </c>
      <c r="G79" s="101"/>
      <c r="H79" s="99"/>
      <c r="I79" s="102" t="s">
        <v>382</v>
      </c>
      <c r="J79" s="99"/>
      <c r="K79" s="99"/>
    </row>
    <row r="80" spans="1:11" x14ac:dyDescent="0.3">
      <c r="A80" s="99"/>
      <c r="B80" s="99"/>
      <c r="C80" s="99"/>
      <c r="D80" s="99"/>
      <c r="E80" s="99" t="s">
        <v>12</v>
      </c>
      <c r="F80" s="99" t="s">
        <v>374</v>
      </c>
      <c r="G80" s="101"/>
      <c r="H80" s="99"/>
      <c r="I80" s="99"/>
      <c r="J80" s="99"/>
      <c r="K80" s="99"/>
    </row>
    <row r="81" spans="1:11" x14ac:dyDescent="0.3">
      <c r="A81" s="99"/>
      <c r="B81" s="99"/>
      <c r="C81" s="99"/>
      <c r="D81" s="99"/>
      <c r="E81" s="99"/>
      <c r="F81" s="99"/>
      <c r="G81" s="101"/>
      <c r="H81" s="99"/>
      <c r="I81" s="99"/>
      <c r="J81" s="99"/>
      <c r="K81" s="99"/>
    </row>
    <row r="82" spans="1:11" x14ac:dyDescent="0.3">
      <c r="A82" s="99"/>
      <c r="B82" s="99" t="s">
        <v>10</v>
      </c>
      <c r="C82" s="99"/>
      <c r="D82" s="99"/>
      <c r="E82" s="99">
        <v>31</v>
      </c>
      <c r="F82" s="99" t="s">
        <v>11</v>
      </c>
      <c r="G82" s="101" t="s">
        <v>12</v>
      </c>
      <c r="H82" s="99"/>
      <c r="I82" s="99"/>
      <c r="J82" s="99"/>
      <c r="K82" s="99"/>
    </row>
    <row r="83" spans="1:11" x14ac:dyDescent="0.3">
      <c r="A83" s="99"/>
      <c r="B83" s="99"/>
      <c r="C83" s="99"/>
      <c r="D83" s="99"/>
      <c r="E83" s="99">
        <v>2</v>
      </c>
      <c r="F83" s="100" t="s">
        <v>13</v>
      </c>
      <c r="G83" s="101" t="s">
        <v>12</v>
      </c>
      <c r="H83" s="99"/>
      <c r="I83" s="99"/>
      <c r="J83" s="99"/>
      <c r="K83" s="99"/>
    </row>
    <row r="84" spans="1:11" x14ac:dyDescent="0.3">
      <c r="A84" s="99"/>
      <c r="B84" s="99"/>
      <c r="C84" s="99"/>
      <c r="D84" s="99"/>
      <c r="E84" s="99">
        <v>24</v>
      </c>
      <c r="F84" s="99" t="s">
        <v>14</v>
      </c>
      <c r="G84" s="101" t="s">
        <v>12</v>
      </c>
      <c r="H84" s="99"/>
      <c r="I84" s="99"/>
      <c r="J84" s="99"/>
      <c r="K84" s="99"/>
    </row>
    <row r="85" spans="1:11" x14ac:dyDescent="0.3">
      <c r="A85" s="99"/>
      <c r="B85" s="99"/>
      <c r="C85" s="99"/>
      <c r="D85" s="99"/>
      <c r="E85" s="99">
        <v>7</v>
      </c>
      <c r="F85" s="99" t="s">
        <v>15</v>
      </c>
      <c r="G85" s="101" t="s">
        <v>12</v>
      </c>
      <c r="H85" s="99"/>
      <c r="I85" s="99"/>
      <c r="J85" s="99"/>
      <c r="K85" s="99"/>
    </row>
    <row r="86" spans="1:11" x14ac:dyDescent="0.3">
      <c r="A86" s="99"/>
      <c r="B86" s="99"/>
      <c r="C86" s="99"/>
      <c r="D86" s="99"/>
      <c r="E86" s="99">
        <v>15</v>
      </c>
      <c r="F86" s="99" t="s">
        <v>16</v>
      </c>
      <c r="G86" s="101" t="s">
        <v>12</v>
      </c>
      <c r="H86" s="99"/>
      <c r="I86" s="99"/>
      <c r="J86" s="99"/>
      <c r="K86" s="99"/>
    </row>
    <row r="87" spans="1:11" x14ac:dyDescent="0.3">
      <c r="A87" s="99"/>
      <c r="B87" s="99"/>
      <c r="C87" s="99"/>
      <c r="D87" s="99"/>
      <c r="E87" s="99">
        <v>9</v>
      </c>
      <c r="F87" s="99" t="s">
        <v>17</v>
      </c>
      <c r="G87" s="101" t="s">
        <v>12</v>
      </c>
      <c r="H87" s="99"/>
      <c r="I87" s="99"/>
      <c r="J87" s="99"/>
      <c r="K87" s="99"/>
    </row>
    <row r="88" spans="1:11" x14ac:dyDescent="0.3">
      <c r="A88" s="99"/>
      <c r="B88" s="99"/>
      <c r="C88" s="99"/>
      <c r="D88" s="99"/>
      <c r="E88" s="99">
        <v>11</v>
      </c>
      <c r="F88" s="99" t="s">
        <v>18</v>
      </c>
      <c r="G88" s="101" t="s">
        <v>12</v>
      </c>
      <c r="H88" s="99"/>
      <c r="I88" s="99"/>
      <c r="J88" s="99"/>
      <c r="K88" s="99"/>
    </row>
    <row r="89" spans="1:11" x14ac:dyDescent="0.3">
      <c r="A89" s="99"/>
      <c r="B89" s="99"/>
      <c r="C89" s="99"/>
      <c r="D89" s="99"/>
      <c r="E89" s="99">
        <v>23</v>
      </c>
      <c r="F89" s="99" t="s">
        <v>19</v>
      </c>
      <c r="G89" s="101" t="s">
        <v>20</v>
      </c>
      <c r="H89" s="99"/>
      <c r="I89" s="99"/>
      <c r="J89" s="99"/>
      <c r="K89" s="99"/>
    </row>
    <row r="90" spans="1:11" x14ac:dyDescent="0.3">
      <c r="A90" s="99"/>
      <c r="B90" s="99"/>
      <c r="C90" s="99"/>
      <c r="D90" s="99"/>
      <c r="E90" s="99">
        <v>37</v>
      </c>
      <c r="F90" s="99" t="s">
        <v>21</v>
      </c>
      <c r="G90" s="101" t="s">
        <v>20</v>
      </c>
      <c r="H90" s="99"/>
      <c r="I90" s="99"/>
      <c r="J90" s="99"/>
      <c r="K90" s="99"/>
    </row>
    <row r="91" spans="1:11" x14ac:dyDescent="0.3">
      <c r="A91" s="99"/>
      <c r="B91" s="99"/>
      <c r="C91" s="99"/>
      <c r="D91" s="99"/>
      <c r="E91" s="99">
        <v>60</v>
      </c>
      <c r="F91" s="99" t="s">
        <v>22</v>
      </c>
      <c r="G91" s="101" t="s">
        <v>12</v>
      </c>
      <c r="H91" s="99"/>
      <c r="I91" s="99"/>
      <c r="J91" s="99"/>
      <c r="K91" s="99"/>
    </row>
    <row r="92" spans="1:11" x14ac:dyDescent="0.3">
      <c r="A92" s="99"/>
      <c r="B92" s="99"/>
      <c r="C92" s="99"/>
      <c r="D92" s="99"/>
      <c r="E92" s="99">
        <v>103</v>
      </c>
      <c r="F92" s="99" t="s">
        <v>23</v>
      </c>
      <c r="G92" s="101" t="s">
        <v>12</v>
      </c>
      <c r="H92" s="99"/>
      <c r="I92" s="99"/>
      <c r="J92" s="99"/>
      <c r="K92" s="99"/>
    </row>
    <row r="93" spans="1:11" x14ac:dyDescent="0.3">
      <c r="A93" s="99"/>
      <c r="B93" s="99"/>
      <c r="C93" s="99"/>
      <c r="D93" s="99"/>
      <c r="E93" s="99">
        <v>26</v>
      </c>
      <c r="F93" s="100" t="s">
        <v>24</v>
      </c>
      <c r="G93" s="101" t="s">
        <v>20</v>
      </c>
      <c r="H93" s="99"/>
      <c r="I93" s="99"/>
      <c r="J93" s="99"/>
      <c r="K93" s="99"/>
    </row>
    <row r="94" spans="1:11" x14ac:dyDescent="0.3">
      <c r="A94" s="99"/>
      <c r="B94" s="99"/>
      <c r="C94" s="99"/>
      <c r="D94" s="99"/>
      <c r="E94" s="99">
        <v>64</v>
      </c>
      <c r="F94" s="99" t="s">
        <v>25</v>
      </c>
      <c r="G94" s="101" t="s">
        <v>26</v>
      </c>
      <c r="H94" s="99"/>
      <c r="I94" s="99"/>
      <c r="J94" s="99"/>
      <c r="K94" s="99"/>
    </row>
    <row r="95" spans="1:11" x14ac:dyDescent="0.3">
      <c r="A95" s="99"/>
      <c r="B95" s="99"/>
      <c r="C95" s="99"/>
      <c r="D95" s="99"/>
      <c r="E95" s="99">
        <v>17</v>
      </c>
      <c r="F95" s="99" t="s">
        <v>27</v>
      </c>
      <c r="G95" s="101" t="s">
        <v>12</v>
      </c>
      <c r="H95" s="99"/>
      <c r="I95" s="99"/>
      <c r="J95" s="99"/>
      <c r="K95" s="99"/>
    </row>
    <row r="96" spans="1:11" x14ac:dyDescent="0.3">
      <c r="A96" s="99"/>
      <c r="B96" s="99"/>
      <c r="C96" s="99"/>
      <c r="D96" s="99"/>
      <c r="E96" s="99">
        <v>5</v>
      </c>
      <c r="F96" s="99" t="s">
        <v>28</v>
      </c>
      <c r="G96" s="101" t="s">
        <v>12</v>
      </c>
      <c r="H96" s="99"/>
      <c r="I96" s="99"/>
      <c r="J96" s="99"/>
      <c r="K96" s="99"/>
    </row>
    <row r="97" spans="1:11" x14ac:dyDescent="0.3">
      <c r="A97" s="99"/>
      <c r="B97" s="99"/>
      <c r="C97" s="99"/>
      <c r="D97" s="99"/>
      <c r="E97" s="99">
        <v>39</v>
      </c>
      <c r="F97" s="99" t="s">
        <v>29</v>
      </c>
      <c r="G97" s="101" t="s">
        <v>12</v>
      </c>
      <c r="H97" s="99"/>
      <c r="I97" s="99"/>
      <c r="J97" s="99"/>
      <c r="K97" s="99"/>
    </row>
    <row r="98" spans="1:11" x14ac:dyDescent="0.3">
      <c r="A98" s="99"/>
      <c r="B98" s="99"/>
      <c r="C98" s="99"/>
      <c r="D98" s="99"/>
      <c r="E98" s="99">
        <v>100</v>
      </c>
      <c r="F98" s="99" t="s">
        <v>30</v>
      </c>
      <c r="G98" s="101" t="s">
        <v>12</v>
      </c>
      <c r="H98" s="99"/>
      <c r="I98" s="99"/>
      <c r="J98" s="99"/>
      <c r="K98" s="99"/>
    </row>
    <row r="99" spans="1:11" x14ac:dyDescent="0.3">
      <c r="A99" s="99"/>
      <c r="B99" s="99"/>
      <c r="C99" s="99"/>
      <c r="D99" s="99"/>
      <c r="E99" s="99">
        <v>18</v>
      </c>
      <c r="F99" s="100" t="s">
        <v>31</v>
      </c>
      <c r="G99" s="101" t="s">
        <v>12</v>
      </c>
      <c r="H99" s="99"/>
      <c r="I99" s="99"/>
      <c r="J99" s="99"/>
      <c r="K99" s="99"/>
    </row>
    <row r="100" spans="1:11" x14ac:dyDescent="0.3">
      <c r="A100" s="99"/>
      <c r="B100" s="99"/>
      <c r="C100" s="99"/>
      <c r="D100" s="99"/>
      <c r="E100" s="99">
        <v>21</v>
      </c>
      <c r="F100" s="99" t="s">
        <v>32</v>
      </c>
      <c r="G100" s="101" t="s">
        <v>20</v>
      </c>
      <c r="H100" s="99"/>
      <c r="I100" s="99"/>
      <c r="J100" s="99"/>
      <c r="K100" s="99"/>
    </row>
    <row r="101" spans="1:11" x14ac:dyDescent="0.3">
      <c r="A101" s="99"/>
      <c r="B101" s="99"/>
      <c r="C101" s="99"/>
      <c r="D101" s="99"/>
      <c r="E101" s="99">
        <v>25</v>
      </c>
      <c r="F101" s="100" t="s">
        <v>33</v>
      </c>
      <c r="G101" s="101" t="s">
        <v>20</v>
      </c>
      <c r="H101" s="99"/>
      <c r="I101" s="99"/>
      <c r="J101" s="99"/>
      <c r="K101" s="99"/>
    </row>
    <row r="102" spans="1:11" x14ac:dyDescent="0.3">
      <c r="A102" s="99"/>
      <c r="B102" s="99"/>
      <c r="C102" s="99"/>
      <c r="D102" s="99"/>
      <c r="E102" s="99">
        <v>43</v>
      </c>
      <c r="F102" s="99" t="s">
        <v>34</v>
      </c>
      <c r="G102" s="101" t="s">
        <v>12</v>
      </c>
      <c r="H102" s="99"/>
      <c r="I102" s="99"/>
      <c r="J102" s="99"/>
      <c r="K102" s="99"/>
    </row>
    <row r="103" spans="1:11" x14ac:dyDescent="0.3">
      <c r="A103" s="99"/>
      <c r="B103" s="99"/>
      <c r="C103" s="99"/>
      <c r="D103" s="99"/>
      <c r="E103" s="99">
        <v>55</v>
      </c>
      <c r="F103" s="99" t="s">
        <v>35</v>
      </c>
      <c r="G103" s="101" t="s">
        <v>12</v>
      </c>
      <c r="H103" s="99"/>
      <c r="I103" s="99"/>
      <c r="J103" s="99"/>
      <c r="K103" s="99"/>
    </row>
    <row r="104" spans="1:11" x14ac:dyDescent="0.3">
      <c r="A104" s="99"/>
      <c r="B104" s="99"/>
      <c r="C104" s="99"/>
      <c r="D104" s="99"/>
      <c r="E104" s="99">
        <v>32</v>
      </c>
      <c r="F104" s="99" t="s">
        <v>36</v>
      </c>
      <c r="G104" s="101" t="s">
        <v>12</v>
      </c>
      <c r="H104" s="99"/>
      <c r="I104" s="99"/>
      <c r="J104" s="99"/>
      <c r="K104" s="99"/>
    </row>
    <row r="105" spans="1:11" x14ac:dyDescent="0.3">
      <c r="A105" s="99"/>
      <c r="B105" s="99"/>
      <c r="C105" s="99"/>
      <c r="D105" s="99"/>
      <c r="E105" s="99">
        <v>19</v>
      </c>
      <c r="F105" s="99" t="s">
        <v>37</v>
      </c>
      <c r="G105" s="101" t="s">
        <v>12</v>
      </c>
      <c r="H105" s="99"/>
      <c r="I105" s="99"/>
      <c r="J105" s="99"/>
      <c r="K105" s="99"/>
    </row>
    <row r="106" spans="1:11" x14ac:dyDescent="0.3">
      <c r="A106" s="99"/>
      <c r="B106" s="99"/>
      <c r="C106" s="99"/>
      <c r="D106" s="99"/>
      <c r="E106" s="99">
        <v>35</v>
      </c>
      <c r="F106" s="99" t="s">
        <v>38</v>
      </c>
      <c r="G106" s="101" t="s">
        <v>26</v>
      </c>
      <c r="H106" s="99"/>
      <c r="I106" s="99"/>
      <c r="J106" s="99"/>
      <c r="K106" s="99"/>
    </row>
    <row r="107" spans="1:11" x14ac:dyDescent="0.3">
      <c r="A107" s="99"/>
      <c r="B107" s="99"/>
      <c r="C107" s="99"/>
      <c r="D107" s="99"/>
      <c r="E107" s="99">
        <v>999</v>
      </c>
      <c r="F107" s="100" t="s">
        <v>39</v>
      </c>
      <c r="G107" s="101"/>
      <c r="H107" s="99"/>
      <c r="I107" s="99"/>
      <c r="J107" s="99"/>
      <c r="K107" s="99"/>
    </row>
    <row r="108" spans="1:11" x14ac:dyDescent="0.3">
      <c r="A108" s="99"/>
      <c r="B108" s="99"/>
      <c r="C108" s="99"/>
      <c r="D108" s="99"/>
      <c r="E108" s="99">
        <v>13</v>
      </c>
      <c r="F108" s="99" t="s">
        <v>40</v>
      </c>
      <c r="G108" s="101" t="s">
        <v>12</v>
      </c>
      <c r="H108" s="99"/>
      <c r="I108" s="99"/>
      <c r="J108" s="99"/>
      <c r="K108" s="99"/>
    </row>
    <row r="109" spans="1:11" x14ac:dyDescent="0.3">
      <c r="A109" s="99"/>
      <c r="B109" s="99"/>
      <c r="C109" s="99"/>
      <c r="D109" s="99"/>
      <c r="E109" s="99">
        <v>82</v>
      </c>
      <c r="F109" s="99" t="s">
        <v>41</v>
      </c>
      <c r="G109" s="101" t="s">
        <v>12</v>
      </c>
      <c r="H109" s="99"/>
      <c r="I109" s="99"/>
      <c r="J109" s="99"/>
      <c r="K109" s="99"/>
    </row>
    <row r="110" spans="1:11" x14ac:dyDescent="0.3">
      <c r="A110" s="99"/>
      <c r="B110" s="99"/>
      <c r="C110" s="99"/>
      <c r="D110" s="99"/>
      <c r="E110" s="99">
        <v>42</v>
      </c>
      <c r="F110" s="100" t="s">
        <v>42</v>
      </c>
      <c r="G110" s="101" t="s">
        <v>12</v>
      </c>
      <c r="H110" s="99"/>
      <c r="I110" s="99"/>
      <c r="J110" s="99"/>
      <c r="K110" s="99"/>
    </row>
    <row r="111" spans="1:11" x14ac:dyDescent="0.3">
      <c r="A111" s="99"/>
      <c r="B111" s="99"/>
      <c r="C111" s="99"/>
      <c r="D111" s="99"/>
      <c r="E111" s="99">
        <v>30</v>
      </c>
      <c r="F111" s="99" t="s">
        <v>43</v>
      </c>
      <c r="G111" s="101" t="s">
        <v>12</v>
      </c>
      <c r="H111" s="99"/>
      <c r="I111" s="99"/>
      <c r="J111" s="99"/>
      <c r="K111" s="99"/>
    </row>
    <row r="112" spans="1:11" x14ac:dyDescent="0.3">
      <c r="A112" s="99"/>
      <c r="B112" s="99"/>
      <c r="C112" s="99"/>
      <c r="D112" s="99"/>
      <c r="E112" s="99">
        <v>20</v>
      </c>
      <c r="F112" s="100" t="s">
        <v>44</v>
      </c>
      <c r="G112" s="101" t="s">
        <v>12</v>
      </c>
      <c r="H112" s="99"/>
      <c r="I112" s="99"/>
      <c r="J112" s="99"/>
      <c r="K112" s="99"/>
    </row>
    <row r="113" spans="1:11" x14ac:dyDescent="0.3">
      <c r="A113" s="99"/>
      <c r="B113" s="99"/>
      <c r="C113" s="99"/>
      <c r="D113" s="99"/>
      <c r="E113" s="99">
        <v>14</v>
      </c>
      <c r="F113" s="100" t="s">
        <v>45</v>
      </c>
      <c r="G113" s="101" t="s">
        <v>12</v>
      </c>
      <c r="H113" s="99"/>
      <c r="I113" s="99"/>
      <c r="J113" s="99"/>
      <c r="K113" s="99"/>
    </row>
    <row r="114" spans="1:11" x14ac:dyDescent="0.3">
      <c r="A114" s="99"/>
      <c r="B114" s="99"/>
      <c r="C114" s="99"/>
      <c r="D114" s="99"/>
      <c r="E114" s="99">
        <v>22</v>
      </c>
      <c r="F114" s="100" t="s">
        <v>46</v>
      </c>
      <c r="G114" s="101" t="s">
        <v>12</v>
      </c>
      <c r="H114" s="99"/>
      <c r="I114" s="99"/>
      <c r="J114" s="99"/>
      <c r="K114" s="99"/>
    </row>
    <row r="115" spans="1:11" x14ac:dyDescent="0.3">
      <c r="A115" s="99"/>
      <c r="B115" s="99"/>
      <c r="C115" s="99"/>
      <c r="D115" s="99"/>
      <c r="E115" s="99">
        <v>16</v>
      </c>
      <c r="F115" s="100" t="s">
        <v>47</v>
      </c>
      <c r="G115" s="101" t="s">
        <v>12</v>
      </c>
      <c r="H115" s="99"/>
      <c r="I115" s="99"/>
      <c r="J115" s="99"/>
      <c r="K115" s="99"/>
    </row>
    <row r="116" spans="1:11" x14ac:dyDescent="0.3">
      <c r="A116" s="99"/>
      <c r="B116" s="99"/>
      <c r="C116" s="99"/>
      <c r="D116" s="99"/>
      <c r="E116" s="99">
        <v>12</v>
      </c>
      <c r="F116" s="100" t="s">
        <v>48</v>
      </c>
      <c r="G116" s="101" t="s">
        <v>12</v>
      </c>
      <c r="H116" s="99"/>
      <c r="I116" s="99"/>
      <c r="J116" s="99"/>
      <c r="K116" s="99"/>
    </row>
    <row r="117" spans="1:11" x14ac:dyDescent="0.3">
      <c r="A117" s="99"/>
      <c r="B117" s="99"/>
      <c r="C117" s="99"/>
      <c r="D117" s="99"/>
      <c r="E117" s="99">
        <v>10</v>
      </c>
      <c r="F117" s="100" t="s">
        <v>49</v>
      </c>
      <c r="G117" s="101" t="s">
        <v>12</v>
      </c>
      <c r="H117" s="99"/>
      <c r="I117" s="99"/>
      <c r="J117" s="99"/>
      <c r="K117" s="99"/>
    </row>
    <row r="118" spans="1:11" x14ac:dyDescent="0.3">
      <c r="A118" s="99"/>
      <c r="B118" s="99"/>
      <c r="C118" s="99"/>
      <c r="D118" s="99"/>
      <c r="E118" s="99">
        <v>6</v>
      </c>
      <c r="F118" s="100" t="s">
        <v>50</v>
      </c>
      <c r="G118" s="101" t="s">
        <v>12</v>
      </c>
      <c r="H118" s="99"/>
      <c r="I118" s="99"/>
      <c r="J118" s="99"/>
      <c r="K118" s="99"/>
    </row>
    <row r="119" spans="1:11" x14ac:dyDescent="0.3">
      <c r="A119" s="99"/>
      <c r="B119" s="99"/>
      <c r="C119" s="99"/>
      <c r="D119" s="99"/>
      <c r="E119" s="99">
        <v>4</v>
      </c>
      <c r="F119" s="100" t="s">
        <v>51</v>
      </c>
      <c r="G119" s="101" t="s">
        <v>12</v>
      </c>
      <c r="H119" s="99"/>
      <c r="I119" s="99"/>
      <c r="J119" s="99"/>
      <c r="K119" s="99"/>
    </row>
    <row r="120" spans="1:11" x14ac:dyDescent="0.3">
      <c r="A120" s="99"/>
      <c r="B120" s="99"/>
      <c r="C120" s="99"/>
      <c r="D120" s="99"/>
      <c r="E120" s="99">
        <v>8</v>
      </c>
      <c r="F120" s="100" t="s">
        <v>52</v>
      </c>
      <c r="G120" s="101" t="s">
        <v>12</v>
      </c>
      <c r="H120" s="99"/>
      <c r="I120" s="99"/>
      <c r="J120" s="99"/>
      <c r="K120" s="99"/>
    </row>
    <row r="121" spans="1:11" x14ac:dyDescent="0.3">
      <c r="A121" s="99"/>
      <c r="B121" s="99"/>
      <c r="C121" s="99"/>
      <c r="D121" s="99"/>
      <c r="E121" s="99">
        <v>33</v>
      </c>
      <c r="F121" s="100" t="s">
        <v>53</v>
      </c>
      <c r="G121" s="101" t="s">
        <v>26</v>
      </c>
      <c r="H121" s="99"/>
      <c r="I121" s="99"/>
      <c r="J121" s="99"/>
      <c r="K121" s="99"/>
    </row>
    <row r="122" spans="1:11" x14ac:dyDescent="0.3">
      <c r="A122" s="99"/>
      <c r="B122" s="99"/>
      <c r="C122" s="99"/>
      <c r="D122" s="99"/>
      <c r="E122" s="99">
        <v>28</v>
      </c>
      <c r="F122" s="99" t="s">
        <v>54</v>
      </c>
      <c r="G122" s="101" t="s">
        <v>20</v>
      </c>
      <c r="H122" s="99"/>
      <c r="I122" s="99"/>
      <c r="J122" s="99"/>
      <c r="K122" s="99"/>
    </row>
    <row r="123" spans="1:11" x14ac:dyDescent="0.3">
      <c r="A123" s="99"/>
      <c r="B123" s="99"/>
      <c r="C123" s="99"/>
      <c r="D123" s="99"/>
      <c r="E123" s="99">
        <v>3</v>
      </c>
      <c r="F123" s="99" t="s">
        <v>55</v>
      </c>
      <c r="G123" s="101" t="s">
        <v>12</v>
      </c>
      <c r="H123" s="99"/>
      <c r="I123" s="99"/>
      <c r="J123" s="99"/>
      <c r="K123" s="99"/>
    </row>
    <row r="124" spans="1:11" x14ac:dyDescent="0.3">
      <c r="A124" s="99"/>
      <c r="B124" s="99"/>
      <c r="C124" s="99"/>
      <c r="D124" s="99"/>
      <c r="E124" s="99">
        <v>41</v>
      </c>
      <c r="F124" s="99" t="s">
        <v>56</v>
      </c>
      <c r="G124" s="101" t="s">
        <v>12</v>
      </c>
      <c r="H124" s="99"/>
      <c r="I124" s="99"/>
      <c r="J124" s="99"/>
      <c r="K124" s="99"/>
    </row>
    <row r="125" spans="1:11" x14ac:dyDescent="0.3">
      <c r="A125" s="99"/>
      <c r="B125" s="99"/>
      <c r="C125" s="99"/>
      <c r="D125" s="99"/>
      <c r="E125" s="99">
        <v>1</v>
      </c>
      <c r="F125" s="99" t="s">
        <v>57</v>
      </c>
      <c r="G125" s="101" t="s">
        <v>12</v>
      </c>
      <c r="H125" s="99"/>
      <c r="I125" s="99"/>
      <c r="J125" s="99"/>
      <c r="K125" s="99"/>
    </row>
    <row r="126" spans="1:11" x14ac:dyDescent="0.3">
      <c r="A126" s="99"/>
      <c r="B126" s="99"/>
      <c r="C126" s="99"/>
      <c r="D126" s="99"/>
      <c r="E126" s="99">
        <v>101</v>
      </c>
      <c r="F126" s="99" t="s">
        <v>58</v>
      </c>
      <c r="G126" s="101" t="s">
        <v>12</v>
      </c>
      <c r="H126" s="99"/>
      <c r="I126" s="99"/>
      <c r="J126" s="99"/>
      <c r="K126" s="99"/>
    </row>
    <row r="127" spans="1:11" x14ac:dyDescent="0.3">
      <c r="A127" s="99"/>
      <c r="B127" s="99"/>
      <c r="C127" s="99"/>
      <c r="D127" s="99"/>
      <c r="E127" s="99">
        <v>102</v>
      </c>
      <c r="F127" s="99" t="s">
        <v>59</v>
      </c>
      <c r="G127" s="101" t="s">
        <v>12</v>
      </c>
      <c r="H127" s="99"/>
      <c r="I127" s="99"/>
      <c r="J127" s="99"/>
      <c r="K127" s="99"/>
    </row>
    <row r="128" spans="1:11" x14ac:dyDescent="0.3">
      <c r="A128" s="99"/>
      <c r="B128" s="99"/>
      <c r="C128" s="99"/>
      <c r="D128" s="99"/>
      <c r="E128" s="99">
        <v>301</v>
      </c>
      <c r="F128" s="99" t="s">
        <v>384</v>
      </c>
      <c r="G128" s="101" t="s">
        <v>12</v>
      </c>
      <c r="H128" s="99"/>
      <c r="I128" s="99"/>
      <c r="J128" s="99"/>
      <c r="K128" s="99"/>
    </row>
    <row r="129" spans="1:11" x14ac:dyDescent="0.3">
      <c r="A129" s="99"/>
      <c r="B129" s="99"/>
      <c r="C129" s="99"/>
      <c r="D129" s="99"/>
      <c r="E129" s="99">
        <v>302</v>
      </c>
      <c r="F129" s="99" t="s">
        <v>385</v>
      </c>
      <c r="G129" s="101" t="s">
        <v>12</v>
      </c>
      <c r="H129" s="99"/>
      <c r="I129" s="99"/>
      <c r="J129" s="99"/>
      <c r="K129" s="99"/>
    </row>
    <row r="130" spans="1:11" x14ac:dyDescent="0.3">
      <c r="A130" s="99"/>
      <c r="B130" s="99"/>
      <c r="C130" s="99"/>
      <c r="D130" s="99"/>
      <c r="E130" s="99">
        <v>303</v>
      </c>
      <c r="F130" s="99" t="s">
        <v>386</v>
      </c>
      <c r="G130" s="101" t="s">
        <v>12</v>
      </c>
      <c r="H130" s="99"/>
      <c r="I130" s="99"/>
      <c r="J130" s="99"/>
      <c r="K130" s="99"/>
    </row>
    <row r="131" spans="1:11" x14ac:dyDescent="0.3">
      <c r="A131" s="99"/>
      <c r="B131" s="99"/>
      <c r="C131" s="99"/>
      <c r="D131" s="99"/>
      <c r="E131" s="99"/>
      <c r="F131" s="99"/>
      <c r="G131" s="101"/>
      <c r="H131" s="99"/>
      <c r="I131" s="99"/>
      <c r="J131" s="99"/>
      <c r="K131" s="99"/>
    </row>
    <row r="132" spans="1:11" x14ac:dyDescent="0.3">
      <c r="A132" s="99"/>
      <c r="B132" s="99"/>
      <c r="C132" s="99"/>
      <c r="D132" s="99"/>
      <c r="E132" s="99"/>
      <c r="F132" s="99"/>
      <c r="G132" s="101"/>
      <c r="H132" s="99"/>
      <c r="I132" s="99"/>
      <c r="J132" s="99"/>
      <c r="K132" s="99"/>
    </row>
    <row r="133" spans="1:11" x14ac:dyDescent="0.3">
      <c r="A133" s="99"/>
      <c r="B133" s="99" t="s">
        <v>60</v>
      </c>
      <c r="C133" s="99"/>
      <c r="D133" s="99"/>
      <c r="E133" s="99" t="s">
        <v>61</v>
      </c>
      <c r="F133" s="99" t="s">
        <v>62</v>
      </c>
      <c r="G133" s="101"/>
      <c r="H133" s="99"/>
      <c r="I133" s="99"/>
      <c r="J133" s="99"/>
      <c r="K133" s="99"/>
    </row>
    <row r="134" spans="1:11" x14ac:dyDescent="0.3">
      <c r="A134" s="99"/>
      <c r="B134" s="99"/>
      <c r="C134" s="99"/>
      <c r="D134" s="99"/>
      <c r="E134" s="99" t="s">
        <v>63</v>
      </c>
      <c r="F134" s="99" t="s">
        <v>64</v>
      </c>
      <c r="G134" s="101"/>
      <c r="H134" s="99"/>
      <c r="I134" s="99"/>
      <c r="J134" s="99"/>
      <c r="K134" s="99"/>
    </row>
    <row r="135" spans="1:11" x14ac:dyDescent="0.3">
      <c r="A135" s="99"/>
      <c r="B135" s="99"/>
      <c r="C135" s="99"/>
      <c r="D135" s="99"/>
      <c r="E135" s="99" t="s">
        <v>65</v>
      </c>
      <c r="F135" s="99" t="s">
        <v>66</v>
      </c>
      <c r="G135" s="101"/>
      <c r="H135" s="99"/>
      <c r="I135" s="99"/>
      <c r="J135" s="99"/>
      <c r="K135" s="99"/>
    </row>
    <row r="136" spans="1:11" x14ac:dyDescent="0.3">
      <c r="A136" s="99"/>
      <c r="B136" s="99"/>
      <c r="C136" s="99"/>
      <c r="D136" s="99"/>
      <c r="E136" s="99"/>
      <c r="F136" s="99"/>
      <c r="G136" s="101"/>
      <c r="H136" s="99"/>
      <c r="I136" s="99"/>
      <c r="J136" s="99"/>
      <c r="K136" s="99"/>
    </row>
    <row r="137" spans="1:11" x14ac:dyDescent="0.3">
      <c r="A137" s="99"/>
      <c r="B137" s="99" t="s">
        <v>376</v>
      </c>
      <c r="C137" s="99"/>
      <c r="D137" s="99"/>
      <c r="E137" s="99" t="s">
        <v>580</v>
      </c>
      <c r="F137" s="99" t="s">
        <v>377</v>
      </c>
      <c r="G137" s="101"/>
      <c r="H137" s="99"/>
      <c r="I137" s="99"/>
      <c r="J137" s="99"/>
      <c r="K137" s="99"/>
    </row>
    <row r="138" spans="1:11" x14ac:dyDescent="0.3">
      <c r="A138" s="99"/>
      <c r="B138" s="99"/>
      <c r="C138" s="99"/>
      <c r="D138" s="99"/>
      <c r="E138" s="99"/>
      <c r="F138" s="99"/>
      <c r="G138" s="101"/>
      <c r="H138" s="99"/>
      <c r="I138" s="99"/>
      <c r="J138" s="99"/>
      <c r="K138" s="99"/>
    </row>
    <row r="139" spans="1:11" x14ac:dyDescent="0.3">
      <c r="A139" s="99"/>
      <c r="B139" s="99" t="s">
        <v>67</v>
      </c>
      <c r="C139" s="99"/>
      <c r="D139" s="99"/>
      <c r="E139" s="99" t="s">
        <v>81</v>
      </c>
      <c r="F139" s="99" t="s">
        <v>82</v>
      </c>
      <c r="G139" s="101"/>
      <c r="H139" s="99"/>
      <c r="I139" s="99"/>
      <c r="J139" s="99"/>
      <c r="K139" s="99"/>
    </row>
    <row r="140" spans="1:11" x14ac:dyDescent="0.3">
      <c r="A140" s="99"/>
      <c r="B140" s="99"/>
      <c r="C140" s="99"/>
      <c r="D140" s="99"/>
      <c r="E140" s="99" t="s">
        <v>68</v>
      </c>
      <c r="F140" s="99" t="s">
        <v>69</v>
      </c>
      <c r="G140" s="101"/>
      <c r="H140" s="99"/>
      <c r="I140" s="99"/>
      <c r="J140" s="99"/>
      <c r="K140" s="99"/>
    </row>
    <row r="141" spans="1:11" x14ac:dyDescent="0.3">
      <c r="A141" s="99"/>
      <c r="B141" s="99"/>
      <c r="C141" s="99"/>
      <c r="D141" s="99"/>
      <c r="E141" s="99" t="s">
        <v>70</v>
      </c>
      <c r="F141" s="99" t="s">
        <v>71</v>
      </c>
      <c r="G141" s="101"/>
      <c r="H141" s="99"/>
      <c r="I141" s="99"/>
      <c r="J141" s="99"/>
      <c r="K141" s="99"/>
    </row>
    <row r="142" spans="1:11" x14ac:dyDescent="0.3">
      <c r="A142" s="99"/>
      <c r="B142" s="99"/>
      <c r="C142" s="99"/>
      <c r="D142" s="99"/>
      <c r="E142" s="99" t="s">
        <v>61</v>
      </c>
      <c r="F142" s="99" t="s">
        <v>72</v>
      </c>
      <c r="G142" s="101"/>
      <c r="H142" s="99"/>
      <c r="I142" s="99"/>
      <c r="J142" s="99"/>
      <c r="K142" s="99"/>
    </row>
    <row r="143" spans="1:11" x14ac:dyDescent="0.3">
      <c r="A143" s="99"/>
      <c r="B143" s="99"/>
      <c r="C143" s="99"/>
      <c r="D143" s="99"/>
      <c r="E143" s="99" t="s">
        <v>73</v>
      </c>
      <c r="F143" s="99" t="s">
        <v>74</v>
      </c>
      <c r="G143" s="101"/>
      <c r="H143" s="99"/>
      <c r="I143" s="99"/>
      <c r="J143" s="99"/>
      <c r="K143" s="99"/>
    </row>
    <row r="144" spans="1:11" x14ac:dyDescent="0.3">
      <c r="A144" s="99"/>
      <c r="B144" s="99"/>
      <c r="C144" s="99"/>
      <c r="D144" s="99"/>
      <c r="E144" s="99" t="s">
        <v>75</v>
      </c>
      <c r="F144" s="99" t="s">
        <v>76</v>
      </c>
      <c r="G144" s="101"/>
      <c r="H144" s="99"/>
      <c r="I144" s="99"/>
      <c r="J144" s="99"/>
      <c r="K144" s="99"/>
    </row>
    <row r="145" spans="1:11" x14ac:dyDescent="0.3">
      <c r="A145" s="99"/>
      <c r="B145" s="99"/>
      <c r="C145" s="99"/>
      <c r="D145" s="99"/>
      <c r="E145" s="99" t="s">
        <v>77</v>
      </c>
      <c r="F145" s="99" t="s">
        <v>78</v>
      </c>
      <c r="G145" s="101"/>
      <c r="H145" s="99"/>
      <c r="I145" s="99"/>
      <c r="J145" s="99"/>
      <c r="K145" s="99"/>
    </row>
    <row r="146" spans="1:11" x14ac:dyDescent="0.3">
      <c r="A146" s="99"/>
      <c r="B146" s="99"/>
      <c r="C146" s="99"/>
      <c r="D146" s="99"/>
      <c r="E146" s="99" t="s">
        <v>79</v>
      </c>
      <c r="F146" s="99" t="s">
        <v>80</v>
      </c>
      <c r="G146" s="101"/>
      <c r="H146" s="99"/>
      <c r="I146" s="99"/>
      <c r="J146" s="99"/>
      <c r="K146" s="99"/>
    </row>
    <row r="147" spans="1:11" x14ac:dyDescent="0.3">
      <c r="A147" s="99"/>
      <c r="B147" s="99"/>
      <c r="C147" s="99"/>
      <c r="D147" s="99"/>
      <c r="E147" s="99" t="s">
        <v>83</v>
      </c>
      <c r="F147" s="99" t="s">
        <v>84</v>
      </c>
      <c r="G147" s="101"/>
      <c r="H147" s="99"/>
      <c r="I147" s="99"/>
      <c r="J147" s="99"/>
      <c r="K147" s="99"/>
    </row>
    <row r="148" spans="1:11" x14ac:dyDescent="0.3">
      <c r="A148" s="99"/>
      <c r="B148" s="99"/>
      <c r="C148" s="99"/>
      <c r="D148" s="99"/>
      <c r="E148" s="99" t="s">
        <v>85</v>
      </c>
      <c r="F148" s="99" t="s">
        <v>86</v>
      </c>
      <c r="G148" s="101"/>
      <c r="H148" s="99"/>
      <c r="I148" s="99"/>
      <c r="J148" s="99"/>
      <c r="K148" s="99"/>
    </row>
    <row r="149" spans="1:11" x14ac:dyDescent="0.3">
      <c r="A149" s="99"/>
      <c r="B149" s="99"/>
      <c r="C149" s="99"/>
      <c r="D149" s="99"/>
      <c r="E149" s="99" t="s">
        <v>87</v>
      </c>
      <c r="F149" s="99" t="s">
        <v>88</v>
      </c>
      <c r="G149" s="101"/>
      <c r="H149" s="99"/>
      <c r="I149" s="99"/>
      <c r="J149" s="99"/>
      <c r="K149" s="99"/>
    </row>
    <row r="150" spans="1:11" x14ac:dyDescent="0.3">
      <c r="A150" s="99"/>
      <c r="B150" s="99"/>
      <c r="C150" s="99"/>
      <c r="D150" s="99"/>
      <c r="E150" s="99" t="s">
        <v>89</v>
      </c>
      <c r="F150" s="99" t="s">
        <v>90</v>
      </c>
      <c r="G150" s="101"/>
      <c r="H150" s="99"/>
      <c r="I150" s="99"/>
      <c r="J150" s="99"/>
      <c r="K150" s="99"/>
    </row>
    <row r="151" spans="1:11" x14ac:dyDescent="0.3">
      <c r="A151" s="99"/>
      <c r="B151" s="99"/>
      <c r="C151" s="99"/>
      <c r="D151" s="99"/>
      <c r="E151" s="99" t="s">
        <v>91</v>
      </c>
      <c r="F151" s="99" t="s">
        <v>92</v>
      </c>
      <c r="G151" s="101"/>
      <c r="H151" s="99"/>
      <c r="I151" s="99"/>
      <c r="J151" s="99"/>
      <c r="K151" s="99"/>
    </row>
    <row r="152" spans="1:11" x14ac:dyDescent="0.3">
      <c r="A152" s="99"/>
      <c r="B152" s="99"/>
      <c r="C152" s="99"/>
      <c r="D152" s="99"/>
      <c r="E152" s="99" t="s">
        <v>93</v>
      </c>
      <c r="F152" s="99" t="s">
        <v>94</v>
      </c>
      <c r="G152" s="101"/>
      <c r="H152" s="99"/>
      <c r="I152" s="99"/>
      <c r="J152" s="99"/>
      <c r="K152" s="99"/>
    </row>
    <row r="153" spans="1:11" x14ac:dyDescent="0.3">
      <c r="A153" s="99"/>
      <c r="B153" s="99"/>
      <c r="C153" s="99"/>
      <c r="D153" s="99"/>
      <c r="E153" s="99" t="s">
        <v>95</v>
      </c>
      <c r="F153" s="99" t="s">
        <v>96</v>
      </c>
      <c r="G153" s="101"/>
      <c r="H153" s="99"/>
      <c r="I153" s="99"/>
      <c r="J153" s="99"/>
      <c r="K153" s="99"/>
    </row>
    <row r="154" spans="1:11" x14ac:dyDescent="0.3">
      <c r="A154" s="99"/>
      <c r="B154" s="99"/>
      <c r="C154" s="99"/>
      <c r="D154" s="99"/>
      <c r="E154" s="99" t="s">
        <v>97</v>
      </c>
      <c r="F154" s="99" t="s">
        <v>98</v>
      </c>
      <c r="G154" s="101"/>
      <c r="H154" s="99"/>
      <c r="I154" s="99"/>
      <c r="J154" s="99"/>
      <c r="K154" s="99"/>
    </row>
    <row r="155" spans="1:11" x14ac:dyDescent="0.3">
      <c r="A155" s="99"/>
      <c r="B155" s="99"/>
      <c r="C155" s="99"/>
      <c r="D155" s="99"/>
      <c r="E155" s="99" t="s">
        <v>99</v>
      </c>
      <c r="F155" s="99" t="s">
        <v>100</v>
      </c>
      <c r="G155" s="101"/>
      <c r="H155" s="99"/>
      <c r="I155" s="99"/>
      <c r="J155" s="99"/>
      <c r="K155" s="99"/>
    </row>
    <row r="156" spans="1:11" x14ac:dyDescent="0.3">
      <c r="A156" s="99"/>
      <c r="B156" s="99"/>
      <c r="C156" s="99"/>
      <c r="D156" s="99"/>
      <c r="E156" s="99" t="s">
        <v>101</v>
      </c>
      <c r="F156" s="99" t="s">
        <v>102</v>
      </c>
      <c r="G156" s="101"/>
      <c r="H156" s="99"/>
      <c r="I156" s="99"/>
      <c r="J156" s="99"/>
      <c r="K156" s="99"/>
    </row>
    <row r="157" spans="1:11" x14ac:dyDescent="0.3">
      <c r="A157" s="99"/>
      <c r="B157" s="99"/>
      <c r="C157" s="99"/>
      <c r="D157" s="99"/>
      <c r="E157" s="99" t="s">
        <v>103</v>
      </c>
      <c r="F157" s="99" t="s">
        <v>104</v>
      </c>
      <c r="G157" s="101"/>
      <c r="H157" s="99"/>
      <c r="I157" s="99"/>
      <c r="J157" s="99"/>
      <c r="K157" s="99"/>
    </row>
    <row r="158" spans="1:11" x14ac:dyDescent="0.3">
      <c r="A158" s="99"/>
      <c r="B158" s="99"/>
      <c r="C158" s="99"/>
      <c r="D158" s="99"/>
      <c r="E158" s="99" t="s">
        <v>105</v>
      </c>
      <c r="F158" s="99" t="s">
        <v>106</v>
      </c>
      <c r="G158" s="101"/>
      <c r="H158" s="99"/>
      <c r="I158" s="99"/>
      <c r="J158" s="99"/>
      <c r="K158" s="99"/>
    </row>
    <row r="159" spans="1:11" x14ac:dyDescent="0.3">
      <c r="A159" s="99"/>
      <c r="B159" s="99"/>
      <c r="C159" s="99"/>
      <c r="D159" s="99"/>
      <c r="E159" s="99" t="s">
        <v>107</v>
      </c>
      <c r="F159" s="99" t="s">
        <v>108</v>
      </c>
      <c r="G159" s="101"/>
      <c r="H159" s="99"/>
      <c r="I159" s="99"/>
      <c r="J159" s="99"/>
      <c r="K159" s="99"/>
    </row>
    <row r="160" spans="1:11" x14ac:dyDescent="0.3">
      <c r="A160" s="99"/>
      <c r="B160" s="99"/>
      <c r="C160" s="99"/>
      <c r="D160" s="99"/>
      <c r="E160" s="99" t="s">
        <v>109</v>
      </c>
      <c r="F160" s="99" t="s">
        <v>110</v>
      </c>
      <c r="G160" s="101"/>
      <c r="H160" s="99"/>
      <c r="I160" s="99"/>
      <c r="J160" s="99"/>
      <c r="K160" s="99"/>
    </row>
    <row r="161" spans="1:11" x14ac:dyDescent="0.3">
      <c r="A161" s="99"/>
      <c r="B161" s="99"/>
      <c r="C161" s="99"/>
      <c r="D161" s="99"/>
      <c r="E161" s="99" t="s">
        <v>111</v>
      </c>
      <c r="F161" s="99" t="s">
        <v>112</v>
      </c>
      <c r="G161" s="101"/>
      <c r="H161" s="99"/>
      <c r="I161" s="99"/>
      <c r="J161" s="99"/>
      <c r="K161" s="99"/>
    </row>
    <row r="162" spans="1:11" x14ac:dyDescent="0.3">
      <c r="A162" s="99"/>
      <c r="B162" s="99"/>
      <c r="C162" s="99"/>
      <c r="D162" s="99"/>
      <c r="E162" s="99" t="s">
        <v>63</v>
      </c>
      <c r="F162" s="99" t="s">
        <v>113</v>
      </c>
      <c r="G162" s="101"/>
      <c r="H162" s="99"/>
      <c r="I162" s="99"/>
      <c r="J162" s="99"/>
      <c r="K162" s="99"/>
    </row>
    <row r="163" spans="1:11" x14ac:dyDescent="0.3">
      <c r="A163" s="99"/>
      <c r="B163" s="99"/>
      <c r="C163" s="99"/>
      <c r="D163" s="99"/>
      <c r="E163" s="99" t="s">
        <v>114</v>
      </c>
      <c r="F163" s="99" t="s">
        <v>115</v>
      </c>
      <c r="G163" s="101"/>
      <c r="H163" s="99"/>
      <c r="I163" s="99"/>
      <c r="J163" s="99"/>
      <c r="K163" s="99"/>
    </row>
    <row r="164" spans="1:11" x14ac:dyDescent="0.3">
      <c r="A164" s="99"/>
      <c r="B164" s="99"/>
      <c r="C164" s="99"/>
      <c r="D164" s="99"/>
      <c r="E164" s="99" t="s">
        <v>116</v>
      </c>
      <c r="F164" s="99" t="s">
        <v>117</v>
      </c>
      <c r="G164" s="101"/>
      <c r="H164" s="99"/>
      <c r="I164" s="99"/>
      <c r="J164" s="99"/>
      <c r="K164" s="99"/>
    </row>
    <row r="165" spans="1:11" x14ac:dyDescent="0.3">
      <c r="A165" s="99"/>
      <c r="B165" s="99"/>
      <c r="C165" s="99"/>
      <c r="D165" s="99"/>
      <c r="E165" s="99" t="s">
        <v>118</v>
      </c>
      <c r="F165" s="99" t="s">
        <v>119</v>
      </c>
      <c r="G165" s="101"/>
      <c r="H165" s="99"/>
      <c r="I165" s="99"/>
      <c r="J165" s="99"/>
      <c r="K165" s="99"/>
    </row>
    <row r="166" spans="1:11" x14ac:dyDescent="0.3">
      <c r="A166" s="99"/>
      <c r="B166" s="99"/>
      <c r="C166" s="99"/>
      <c r="D166" s="99"/>
      <c r="E166" s="99" t="s">
        <v>120</v>
      </c>
      <c r="F166" s="99" t="s">
        <v>121</v>
      </c>
      <c r="G166" s="101"/>
      <c r="H166" s="99"/>
      <c r="I166" s="99"/>
      <c r="J166" s="99"/>
      <c r="K166" s="99"/>
    </row>
    <row r="167" spans="1:11" x14ac:dyDescent="0.3">
      <c r="A167" s="99"/>
      <c r="B167" s="99"/>
      <c r="C167" s="99"/>
      <c r="D167" s="99"/>
      <c r="E167" s="99" t="s">
        <v>122</v>
      </c>
      <c r="F167" s="99" t="s">
        <v>123</v>
      </c>
      <c r="G167" s="101"/>
      <c r="H167" s="99"/>
      <c r="I167" s="99"/>
      <c r="J167" s="99"/>
      <c r="K167" s="99"/>
    </row>
    <row r="168" spans="1:11" x14ac:dyDescent="0.3">
      <c r="A168" s="99"/>
      <c r="B168" s="99"/>
      <c r="C168" s="99"/>
      <c r="D168" s="99"/>
      <c r="E168" s="99" t="s">
        <v>124</v>
      </c>
      <c r="F168" s="99" t="s">
        <v>125</v>
      </c>
      <c r="G168" s="101"/>
      <c r="H168" s="99"/>
      <c r="I168" s="99"/>
      <c r="J168" s="99"/>
      <c r="K168" s="99"/>
    </row>
    <row r="169" spans="1:11" x14ac:dyDescent="0.3">
      <c r="A169" s="99"/>
      <c r="B169" s="99"/>
      <c r="C169" s="99"/>
      <c r="D169" s="99"/>
      <c r="E169" s="99" t="s">
        <v>126</v>
      </c>
      <c r="F169" s="99" t="s">
        <v>127</v>
      </c>
      <c r="G169" s="101"/>
      <c r="H169" s="99"/>
      <c r="I169" s="99"/>
      <c r="J169" s="99"/>
      <c r="K169" s="99"/>
    </row>
    <row r="170" spans="1:11" x14ac:dyDescent="0.3">
      <c r="A170" s="99"/>
      <c r="B170" s="99"/>
      <c r="C170" s="99"/>
      <c r="D170" s="99"/>
      <c r="E170" s="99" t="s">
        <v>128</v>
      </c>
      <c r="F170" s="99" t="s">
        <v>129</v>
      </c>
      <c r="G170" s="101"/>
      <c r="H170" s="99"/>
      <c r="I170" s="99"/>
      <c r="J170" s="99"/>
      <c r="K170" s="99"/>
    </row>
    <row r="171" spans="1:11" x14ac:dyDescent="0.3">
      <c r="A171" s="99"/>
      <c r="B171" s="99"/>
      <c r="C171" s="99"/>
      <c r="D171" s="99"/>
      <c r="E171" s="99" t="s">
        <v>130</v>
      </c>
      <c r="F171" s="99" t="s">
        <v>131</v>
      </c>
      <c r="G171" s="101"/>
      <c r="H171" s="99"/>
      <c r="I171" s="99"/>
      <c r="J171" s="99"/>
      <c r="K171" s="99"/>
    </row>
    <row r="172" spans="1:11" x14ac:dyDescent="0.3">
      <c r="A172" s="99"/>
      <c r="B172" s="99"/>
      <c r="C172" s="99"/>
      <c r="D172" s="99"/>
      <c r="E172" s="99" t="s">
        <v>132</v>
      </c>
      <c r="F172" s="99" t="s">
        <v>133</v>
      </c>
      <c r="G172" s="101"/>
      <c r="H172" s="99"/>
      <c r="I172" s="99"/>
      <c r="J172" s="99"/>
      <c r="K172" s="99"/>
    </row>
    <row r="173" spans="1:11" x14ac:dyDescent="0.3">
      <c r="A173" s="99"/>
      <c r="B173" s="99"/>
      <c r="C173" s="99"/>
      <c r="D173" s="99"/>
      <c r="E173" s="99" t="s">
        <v>134</v>
      </c>
      <c r="F173" s="99" t="s">
        <v>135</v>
      </c>
      <c r="G173" s="101"/>
      <c r="H173" s="99"/>
      <c r="I173" s="99"/>
      <c r="J173" s="99"/>
      <c r="K173" s="99"/>
    </row>
    <row r="174" spans="1:11" x14ac:dyDescent="0.3">
      <c r="A174" s="99"/>
      <c r="B174" s="99"/>
      <c r="C174" s="99"/>
      <c r="D174" s="99"/>
      <c r="E174" s="99" t="s">
        <v>136</v>
      </c>
      <c r="F174" s="99" t="s">
        <v>137</v>
      </c>
      <c r="G174" s="101"/>
      <c r="H174" s="99"/>
      <c r="I174" s="99"/>
      <c r="J174" s="99"/>
      <c r="K174" s="99"/>
    </row>
    <row r="175" spans="1:11" x14ac:dyDescent="0.3">
      <c r="A175" s="99"/>
      <c r="B175" s="99"/>
      <c r="C175" s="99"/>
      <c r="D175" s="99"/>
      <c r="E175" s="99" t="s">
        <v>138</v>
      </c>
      <c r="F175" s="99" t="s">
        <v>139</v>
      </c>
      <c r="G175" s="101"/>
      <c r="H175" s="99"/>
      <c r="I175" s="99"/>
      <c r="J175" s="99"/>
      <c r="K175" s="99"/>
    </row>
    <row r="176" spans="1:11" x14ac:dyDescent="0.3">
      <c r="A176" s="99"/>
      <c r="B176" s="99"/>
      <c r="C176" s="99"/>
      <c r="D176" s="99"/>
      <c r="E176" s="99" t="s">
        <v>140</v>
      </c>
      <c r="F176" s="99" t="s">
        <v>141</v>
      </c>
      <c r="G176" s="101"/>
      <c r="H176" s="99"/>
      <c r="I176" s="99"/>
      <c r="J176" s="99"/>
      <c r="K176" s="99"/>
    </row>
    <row r="177" spans="1:11" x14ac:dyDescent="0.3">
      <c r="A177" s="99"/>
      <c r="B177" s="99"/>
      <c r="C177" s="99"/>
      <c r="D177" s="99"/>
      <c r="E177" s="99" t="s">
        <v>142</v>
      </c>
      <c r="F177" s="99" t="s">
        <v>143</v>
      </c>
      <c r="G177" s="101"/>
      <c r="H177" s="99"/>
      <c r="I177" s="99"/>
      <c r="J177" s="99"/>
      <c r="K177" s="99"/>
    </row>
    <row r="178" spans="1:11" x14ac:dyDescent="0.3">
      <c r="A178" s="99"/>
      <c r="B178" s="99"/>
      <c r="C178" s="99"/>
      <c r="D178" s="99"/>
      <c r="E178" s="99" t="s">
        <v>144</v>
      </c>
      <c r="F178" s="99" t="s">
        <v>145</v>
      </c>
      <c r="G178" s="101"/>
      <c r="H178" s="99"/>
      <c r="I178" s="99"/>
      <c r="J178" s="99"/>
      <c r="K178" s="99"/>
    </row>
    <row r="179" spans="1:11" x14ac:dyDescent="0.3">
      <c r="A179" s="99"/>
      <c r="B179" s="99"/>
      <c r="C179" s="99"/>
      <c r="D179" s="99"/>
      <c r="E179" s="99" t="s">
        <v>146</v>
      </c>
      <c r="F179" s="99" t="s">
        <v>147</v>
      </c>
      <c r="G179" s="101"/>
      <c r="H179" s="99"/>
      <c r="I179" s="99"/>
      <c r="J179" s="99"/>
      <c r="K179" s="99"/>
    </row>
    <row r="180" spans="1:11" x14ac:dyDescent="0.3">
      <c r="A180" s="99"/>
      <c r="B180" s="99"/>
      <c r="C180" s="99"/>
      <c r="D180" s="99"/>
      <c r="E180" s="99" t="s">
        <v>148</v>
      </c>
      <c r="F180" s="99" t="s">
        <v>149</v>
      </c>
      <c r="G180" s="101"/>
      <c r="H180" s="99"/>
      <c r="I180" s="99"/>
      <c r="J180" s="99"/>
      <c r="K180" s="99"/>
    </row>
    <row r="181" spans="1:11" x14ac:dyDescent="0.3">
      <c r="A181" s="99"/>
      <c r="B181" s="99"/>
      <c r="C181" s="99"/>
      <c r="D181" s="99"/>
      <c r="E181" s="99" t="s">
        <v>150</v>
      </c>
      <c r="F181" s="99" t="s">
        <v>151</v>
      </c>
      <c r="G181" s="101"/>
      <c r="H181" s="99"/>
      <c r="I181" s="99"/>
      <c r="J181" s="99"/>
      <c r="K181" s="99"/>
    </row>
    <row r="182" spans="1:11" x14ac:dyDescent="0.3">
      <c r="A182" s="99"/>
      <c r="B182" s="99"/>
      <c r="C182" s="99"/>
      <c r="D182" s="99"/>
      <c r="E182" s="99" t="s">
        <v>152</v>
      </c>
      <c r="F182" s="99" t="s">
        <v>153</v>
      </c>
      <c r="G182" s="101"/>
      <c r="H182" s="99"/>
      <c r="I182" s="99"/>
      <c r="J182" s="99"/>
      <c r="K182" s="99"/>
    </row>
    <row r="183" spans="1:11" x14ac:dyDescent="0.3">
      <c r="A183" s="99"/>
      <c r="B183" s="99"/>
      <c r="C183" s="99"/>
      <c r="D183" s="99"/>
      <c r="E183" s="99" t="s">
        <v>154</v>
      </c>
      <c r="F183" s="99" t="s">
        <v>155</v>
      </c>
      <c r="G183" s="101"/>
      <c r="H183" s="99"/>
      <c r="I183" s="99"/>
      <c r="J183" s="99"/>
      <c r="K183" s="99"/>
    </row>
    <row r="184" spans="1:11" x14ac:dyDescent="0.3">
      <c r="A184" s="99"/>
      <c r="B184" s="99"/>
      <c r="C184" s="99"/>
      <c r="D184" s="99"/>
      <c r="E184" s="99" t="s">
        <v>156</v>
      </c>
      <c r="F184" s="99" t="s">
        <v>157</v>
      </c>
      <c r="G184" s="101"/>
      <c r="H184" s="99"/>
      <c r="I184" s="99"/>
      <c r="J184" s="99"/>
      <c r="K184" s="99"/>
    </row>
    <row r="185" spans="1:11" x14ac:dyDescent="0.3">
      <c r="A185" s="99"/>
      <c r="B185" s="99"/>
      <c r="C185" s="99"/>
      <c r="D185" s="99"/>
      <c r="E185" s="99" t="s">
        <v>158</v>
      </c>
      <c r="F185" s="99" t="s">
        <v>159</v>
      </c>
      <c r="G185" s="101"/>
      <c r="H185" s="99"/>
      <c r="I185" s="99"/>
      <c r="J185" s="99"/>
      <c r="K185" s="99"/>
    </row>
    <row r="186" spans="1:11" x14ac:dyDescent="0.3">
      <c r="A186" s="99"/>
      <c r="B186" s="99"/>
      <c r="C186" s="99"/>
      <c r="D186" s="99"/>
      <c r="E186" s="99" t="s">
        <v>160</v>
      </c>
      <c r="F186" s="99" t="s">
        <v>161</v>
      </c>
      <c r="G186" s="101"/>
      <c r="H186" s="99"/>
      <c r="I186" s="99"/>
      <c r="J186" s="99"/>
      <c r="K186" s="99"/>
    </row>
    <row r="187" spans="1:11" x14ac:dyDescent="0.3">
      <c r="A187" s="99"/>
      <c r="B187" s="99"/>
      <c r="C187" s="99"/>
      <c r="D187" s="99"/>
      <c r="E187" s="99" t="s">
        <v>65</v>
      </c>
      <c r="F187" s="99" t="s">
        <v>162</v>
      </c>
      <c r="G187" s="101"/>
      <c r="H187" s="99"/>
      <c r="I187" s="99"/>
      <c r="J187" s="99"/>
      <c r="K187" s="99"/>
    </row>
    <row r="188" spans="1:11" x14ac:dyDescent="0.3">
      <c r="A188" s="99"/>
      <c r="B188" s="99"/>
      <c r="C188" s="99"/>
      <c r="D188" s="99"/>
      <c r="E188" s="99" t="s">
        <v>163</v>
      </c>
      <c r="F188" s="99" t="s">
        <v>164</v>
      </c>
      <c r="G188" s="101"/>
      <c r="H188" s="99"/>
      <c r="I188" s="99"/>
      <c r="J188" s="99"/>
      <c r="K188" s="99"/>
    </row>
    <row r="189" spans="1:11" x14ac:dyDescent="0.3">
      <c r="A189" s="99"/>
      <c r="B189" s="99"/>
      <c r="C189" s="99"/>
      <c r="D189" s="99"/>
      <c r="E189" s="99" t="s">
        <v>165</v>
      </c>
      <c r="F189" s="99" t="s">
        <v>166</v>
      </c>
      <c r="G189" s="101"/>
      <c r="H189" s="99"/>
      <c r="I189" s="99"/>
      <c r="J189" s="99"/>
      <c r="K189" s="99"/>
    </row>
    <row r="190" spans="1:11" x14ac:dyDescent="0.3">
      <c r="A190" s="99"/>
      <c r="B190" s="99"/>
      <c r="C190" s="99"/>
      <c r="D190" s="99"/>
      <c r="E190" s="99" t="s">
        <v>167</v>
      </c>
      <c r="F190" s="99" t="s">
        <v>168</v>
      </c>
      <c r="G190" s="101"/>
      <c r="H190" s="99"/>
      <c r="I190" s="99"/>
      <c r="J190" s="99"/>
      <c r="K190" s="99"/>
    </row>
    <row r="191" spans="1:11" x14ac:dyDescent="0.3">
      <c r="A191" s="99"/>
      <c r="B191" s="99"/>
      <c r="C191" s="99"/>
      <c r="D191" s="99"/>
      <c r="E191" s="99" t="s">
        <v>169</v>
      </c>
      <c r="F191" s="99" t="s">
        <v>170</v>
      </c>
      <c r="G191" s="101"/>
      <c r="H191" s="99"/>
      <c r="I191" s="99"/>
      <c r="J191" s="99"/>
      <c r="K191" s="99"/>
    </row>
    <row r="192" spans="1:11" x14ac:dyDescent="0.3">
      <c r="A192" s="99"/>
      <c r="B192" s="99"/>
      <c r="C192" s="99"/>
      <c r="D192" s="99"/>
      <c r="E192" s="99" t="s">
        <v>171</v>
      </c>
      <c r="F192" s="99" t="s">
        <v>172</v>
      </c>
      <c r="G192" s="101"/>
      <c r="H192" s="99"/>
      <c r="I192" s="99"/>
      <c r="J192" s="99"/>
      <c r="K192" s="99"/>
    </row>
    <row r="193" spans="1:11" x14ac:dyDescent="0.3">
      <c r="A193" s="99"/>
      <c r="B193" s="99"/>
      <c r="C193" s="99"/>
      <c r="D193" s="99"/>
      <c r="E193" s="99" t="s">
        <v>173</v>
      </c>
      <c r="F193" s="99" t="s">
        <v>174</v>
      </c>
      <c r="G193" s="101"/>
      <c r="H193" s="99"/>
      <c r="I193" s="99"/>
      <c r="J193" s="99"/>
      <c r="K193" s="99"/>
    </row>
    <row r="194" spans="1:11" x14ac:dyDescent="0.3">
      <c r="A194" s="99"/>
      <c r="B194" s="99"/>
      <c r="C194" s="99"/>
      <c r="D194" s="99"/>
      <c r="E194" s="99" t="s">
        <v>175</v>
      </c>
      <c r="F194" s="99" t="s">
        <v>176</v>
      </c>
      <c r="G194" s="101"/>
      <c r="H194" s="99"/>
      <c r="I194" s="99"/>
      <c r="J194" s="99"/>
      <c r="K194" s="99"/>
    </row>
    <row r="195" spans="1:11" x14ac:dyDescent="0.3">
      <c r="A195" s="99"/>
      <c r="B195" s="99"/>
      <c r="C195" s="99"/>
      <c r="D195" s="99"/>
      <c r="E195" s="99" t="s">
        <v>177</v>
      </c>
      <c r="F195" s="99" t="s">
        <v>178</v>
      </c>
      <c r="G195" s="101"/>
      <c r="H195" s="99"/>
      <c r="I195" s="99"/>
      <c r="J195" s="99"/>
      <c r="K195" s="99"/>
    </row>
    <row r="196" spans="1:11" x14ac:dyDescent="0.3">
      <c r="A196" s="99"/>
      <c r="B196" s="99"/>
      <c r="C196" s="99"/>
      <c r="D196" s="99"/>
      <c r="E196" s="99" t="s">
        <v>179</v>
      </c>
      <c r="F196" s="99" t="s">
        <v>180</v>
      </c>
      <c r="G196" s="101"/>
      <c r="H196" s="99"/>
      <c r="I196" s="99"/>
      <c r="J196" s="99"/>
      <c r="K196" s="99"/>
    </row>
    <row r="197" spans="1:11" x14ac:dyDescent="0.3">
      <c r="A197" s="99"/>
      <c r="B197" s="99"/>
      <c r="C197" s="99"/>
      <c r="D197" s="99"/>
      <c r="E197" s="99" t="s">
        <v>181</v>
      </c>
      <c r="F197" s="99" t="s">
        <v>182</v>
      </c>
      <c r="G197" s="101"/>
      <c r="H197" s="99"/>
      <c r="I197" s="99"/>
      <c r="J197" s="99"/>
      <c r="K197" s="99"/>
    </row>
    <row r="198" spans="1:11" x14ac:dyDescent="0.3">
      <c r="A198" s="99"/>
      <c r="B198" s="99"/>
      <c r="C198" s="99"/>
      <c r="D198" s="99"/>
      <c r="E198" s="99" t="s">
        <v>183</v>
      </c>
      <c r="F198" s="99" t="s">
        <v>184</v>
      </c>
      <c r="G198" s="101"/>
      <c r="H198" s="99"/>
      <c r="I198" s="99"/>
      <c r="J198" s="99"/>
      <c r="K198" s="99"/>
    </row>
    <row r="199" spans="1:11" x14ac:dyDescent="0.3">
      <c r="A199" s="99"/>
      <c r="B199" s="99"/>
      <c r="C199" s="99"/>
      <c r="D199" s="99"/>
      <c r="E199" s="99" t="s">
        <v>185</v>
      </c>
      <c r="F199" s="99" t="s">
        <v>186</v>
      </c>
      <c r="G199" s="101"/>
      <c r="H199" s="99"/>
      <c r="I199" s="99"/>
      <c r="J199" s="99"/>
      <c r="K199" s="99"/>
    </row>
    <row r="200" spans="1:11" x14ac:dyDescent="0.3">
      <c r="A200" s="99"/>
      <c r="B200" s="99"/>
      <c r="C200" s="99"/>
      <c r="D200" s="99"/>
      <c r="E200" s="99" t="s">
        <v>187</v>
      </c>
      <c r="F200" s="99" t="s">
        <v>188</v>
      </c>
      <c r="G200" s="101"/>
      <c r="H200" s="99"/>
      <c r="I200" s="99"/>
      <c r="J200" s="99"/>
      <c r="K200" s="99"/>
    </row>
    <row r="201" spans="1:11" x14ac:dyDescent="0.3">
      <c r="A201" s="99"/>
      <c r="B201" s="99"/>
      <c r="C201" s="99"/>
      <c r="D201" s="99"/>
      <c r="E201" s="99" t="s">
        <v>189</v>
      </c>
      <c r="F201" s="99" t="s">
        <v>190</v>
      </c>
      <c r="G201" s="101"/>
      <c r="H201" s="99"/>
      <c r="I201" s="99"/>
      <c r="J201" s="99"/>
      <c r="K201" s="99"/>
    </row>
    <row r="202" spans="1:11" x14ac:dyDescent="0.3">
      <c r="A202" s="99"/>
      <c r="B202" s="99"/>
      <c r="C202" s="99"/>
      <c r="D202" s="99"/>
      <c r="E202" s="99" t="s">
        <v>191</v>
      </c>
      <c r="F202" s="99" t="s">
        <v>192</v>
      </c>
      <c r="G202" s="101"/>
      <c r="H202" s="99"/>
      <c r="I202" s="99"/>
      <c r="J202" s="99"/>
      <c r="K202" s="99"/>
    </row>
    <row r="203" spans="1:11" x14ac:dyDescent="0.3">
      <c r="A203" s="99"/>
      <c r="B203" s="99"/>
      <c r="C203" s="99"/>
      <c r="D203" s="99"/>
      <c r="E203" s="99" t="s">
        <v>193</v>
      </c>
      <c r="F203" s="99" t="s">
        <v>194</v>
      </c>
      <c r="G203" s="101"/>
      <c r="H203" s="99"/>
      <c r="I203" s="99"/>
      <c r="J203" s="99"/>
      <c r="K203" s="99"/>
    </row>
    <row r="204" spans="1:11" x14ac:dyDescent="0.3">
      <c r="A204" s="99"/>
      <c r="B204" s="99"/>
      <c r="C204" s="99"/>
      <c r="D204" s="99"/>
      <c r="E204" s="99" t="s">
        <v>195</v>
      </c>
      <c r="F204" s="99" t="s">
        <v>196</v>
      </c>
      <c r="G204" s="101"/>
      <c r="H204" s="99"/>
      <c r="I204" s="99"/>
      <c r="J204" s="99"/>
      <c r="K204" s="99"/>
    </row>
    <row r="205" spans="1:11" x14ac:dyDescent="0.3">
      <c r="A205" s="99"/>
      <c r="B205" s="99"/>
      <c r="C205" s="99"/>
      <c r="D205" s="99"/>
      <c r="E205" s="99" t="s">
        <v>197</v>
      </c>
      <c r="F205" s="99" t="s">
        <v>198</v>
      </c>
      <c r="G205" s="101"/>
      <c r="H205" s="99"/>
      <c r="I205" s="99"/>
      <c r="J205" s="99"/>
      <c r="K205" s="99"/>
    </row>
    <row r="206" spans="1:11" x14ac:dyDescent="0.3">
      <c r="A206" s="99"/>
      <c r="B206" s="99"/>
      <c r="C206" s="99"/>
      <c r="D206" s="99"/>
      <c r="E206" s="99" t="s">
        <v>199</v>
      </c>
      <c r="F206" s="99" t="s">
        <v>200</v>
      </c>
      <c r="G206" s="101"/>
      <c r="H206" s="99"/>
      <c r="I206" s="99"/>
      <c r="J206" s="99"/>
      <c r="K206" s="99"/>
    </row>
    <row r="207" spans="1:11" x14ac:dyDescent="0.3">
      <c r="A207" s="99"/>
      <c r="B207" s="99"/>
      <c r="C207" s="99"/>
      <c r="D207" s="99"/>
      <c r="E207" s="99" t="s">
        <v>201</v>
      </c>
      <c r="F207" s="99" t="s">
        <v>202</v>
      </c>
      <c r="G207" s="101"/>
      <c r="H207" s="99"/>
      <c r="I207" s="99"/>
      <c r="J207" s="99"/>
      <c r="K207" s="99"/>
    </row>
    <row r="208" spans="1:11" x14ac:dyDescent="0.3">
      <c r="A208" s="99"/>
      <c r="B208" s="99"/>
      <c r="C208" s="99"/>
      <c r="D208" s="99"/>
      <c r="E208" s="99"/>
      <c r="F208" s="99"/>
      <c r="G208" s="101"/>
      <c r="H208" s="99"/>
      <c r="I208" s="99"/>
      <c r="J208" s="99"/>
      <c r="K208" s="99"/>
    </row>
    <row r="209" spans="1:11" x14ac:dyDescent="0.3">
      <c r="A209" s="99"/>
      <c r="B209" s="99"/>
      <c r="C209" s="99"/>
      <c r="D209" s="99"/>
      <c r="E209" s="99"/>
      <c r="F209" s="99"/>
      <c r="G209" s="101"/>
      <c r="H209" s="99"/>
      <c r="I209" s="99"/>
      <c r="J209" s="99"/>
      <c r="K209" s="99"/>
    </row>
    <row r="210" spans="1:11" x14ac:dyDescent="0.3">
      <c r="A210" s="99"/>
      <c r="B210" s="102" t="s">
        <v>380</v>
      </c>
      <c r="C210" s="102" t="s">
        <v>380</v>
      </c>
      <c r="D210" s="102" t="s">
        <v>380</v>
      </c>
      <c r="E210" s="102" t="s">
        <v>380</v>
      </c>
      <c r="F210" s="102" t="s">
        <v>380</v>
      </c>
      <c r="G210" s="101"/>
      <c r="H210" s="99"/>
      <c r="I210" s="103"/>
      <c r="J210" s="99"/>
      <c r="K210" s="99"/>
    </row>
    <row r="211" spans="1:11" x14ac:dyDescent="0.3">
      <c r="A211" s="275" t="s">
        <v>379</v>
      </c>
      <c r="B211" s="102"/>
      <c r="C211" s="102"/>
      <c r="D211" s="102"/>
      <c r="E211" s="102"/>
      <c r="F211" s="102"/>
      <c r="G211" s="101"/>
      <c r="H211" s="99"/>
      <c r="I211" s="103"/>
      <c r="J211" s="99"/>
      <c r="K211" s="99"/>
    </row>
    <row r="212" spans="1:11" x14ac:dyDescent="0.3">
      <c r="A212" s="99"/>
      <c r="B212" s="99" t="s">
        <v>203</v>
      </c>
      <c r="C212" s="99"/>
      <c r="D212" s="99"/>
      <c r="E212" s="99" t="s">
        <v>587</v>
      </c>
      <c r="F212" s="100" t="s">
        <v>383</v>
      </c>
      <c r="G212" s="101" t="s">
        <v>371</v>
      </c>
      <c r="H212" s="99"/>
      <c r="I212" s="103"/>
      <c r="J212" s="99"/>
      <c r="K212" s="99"/>
    </row>
    <row r="213" spans="1:11" x14ac:dyDescent="0.3">
      <c r="A213" s="99"/>
      <c r="B213" s="99"/>
      <c r="C213" s="99"/>
      <c r="D213" s="99"/>
      <c r="E213" s="99" t="s">
        <v>588</v>
      </c>
      <c r="F213" s="99" t="s">
        <v>204</v>
      </c>
      <c r="G213" s="101" t="s">
        <v>9</v>
      </c>
      <c r="H213" s="99"/>
      <c r="I213" s="99"/>
      <c r="J213" s="99"/>
      <c r="K213" s="99"/>
    </row>
    <row r="214" spans="1:11" x14ac:dyDescent="0.3">
      <c r="A214" s="99"/>
      <c r="B214" s="99"/>
      <c r="C214" s="99"/>
      <c r="D214" s="99"/>
      <c r="E214" s="99" t="s">
        <v>589</v>
      </c>
      <c r="F214" s="99" t="s">
        <v>1042</v>
      </c>
      <c r="G214" s="101" t="s">
        <v>9</v>
      </c>
      <c r="H214" s="99"/>
      <c r="I214" s="100" t="s">
        <v>566</v>
      </c>
      <c r="J214" s="99"/>
      <c r="K214" s="99"/>
    </row>
    <row r="215" spans="1:11" x14ac:dyDescent="0.3">
      <c r="A215" s="99"/>
      <c r="B215" s="99"/>
      <c r="C215" s="99"/>
      <c r="D215" s="99"/>
      <c r="E215" s="99"/>
      <c r="F215" s="99"/>
      <c r="G215" s="101"/>
      <c r="H215" s="99"/>
      <c r="I215" s="99"/>
      <c r="J215" s="99"/>
      <c r="K215" s="99"/>
    </row>
    <row r="216" spans="1:11" x14ac:dyDescent="0.3">
      <c r="A216" s="99"/>
      <c r="B216" s="99"/>
      <c r="C216" s="99"/>
      <c r="D216" s="99"/>
      <c r="E216" s="99"/>
      <c r="F216" s="99"/>
      <c r="G216" s="101"/>
      <c r="H216" s="99"/>
      <c r="I216" s="99"/>
      <c r="J216" s="99"/>
      <c r="K216" s="99"/>
    </row>
    <row r="217" spans="1:11" x14ac:dyDescent="0.3">
      <c r="A217" s="99"/>
      <c r="B217" s="99" t="s">
        <v>381</v>
      </c>
      <c r="C217" s="99"/>
      <c r="D217" s="99"/>
      <c r="E217" s="99" t="s">
        <v>581</v>
      </c>
      <c r="F217" s="98" t="s">
        <v>361</v>
      </c>
      <c r="G217" s="101"/>
      <c r="H217" s="99"/>
      <c r="I217" s="100" t="s">
        <v>567</v>
      </c>
      <c r="J217" s="99"/>
      <c r="K217" s="99"/>
    </row>
    <row r="218" spans="1:11" x14ac:dyDescent="0.3">
      <c r="A218" s="99"/>
      <c r="B218" s="99"/>
      <c r="C218" s="99"/>
      <c r="D218" s="99"/>
      <c r="E218" s="99" t="s">
        <v>582</v>
      </c>
      <c r="F218" s="99" t="s">
        <v>364</v>
      </c>
      <c r="G218" s="101"/>
      <c r="H218" s="99"/>
      <c r="I218" s="99"/>
      <c r="J218" s="99"/>
      <c r="K218" s="99"/>
    </row>
    <row r="219" spans="1:11" x14ac:dyDescent="0.3">
      <c r="A219" s="99"/>
      <c r="B219" s="99"/>
      <c r="C219" s="99"/>
      <c r="D219" s="99"/>
      <c r="E219" s="99"/>
      <c r="F219" s="99"/>
      <c r="G219" s="101"/>
      <c r="H219" s="99"/>
      <c r="I219" s="99"/>
      <c r="J219" s="99"/>
      <c r="K219" s="99"/>
    </row>
  </sheetData>
  <sheetProtection algorithmName="SHA-512" hashValue="7LGmEHvpIfCIyshG9TWTWm38yIZg8iBf13jRm7gXxoLZ53fTU5y9UE6OmMeyzIz84StHZBfRdpzBdjU9lQ1Ouw==" saltValue="cUoS4vorzEF5uKyT4kx3OA==" spinCount="100000" sheet="1" selectLockedCells="1"/>
  <customSheetViews>
    <customSheetView guid="{AE41DE6F-95E5-46AF-A2EB-15E2780C478F}" fitToPage="1" topLeftCell="A22">
      <selection activeCell="E68" sqref="E68"/>
      <pageMargins left="0.39370078740157483" right="0.35433070866141736" top="0.43307086614173229" bottom="0.74803149606299213" header="0.31496062992125984" footer="0.31496062992125984"/>
      <pageSetup paperSize="9" scale="82" orientation="portrait" r:id="rId1"/>
      <headerFooter>
        <oddFooter>&amp;Rpage 3/11</oddFooter>
      </headerFooter>
    </customSheetView>
  </customSheetViews>
  <mergeCells count="5">
    <mergeCell ref="B39:F39"/>
    <mergeCell ref="B34:F34"/>
    <mergeCell ref="B41:F41"/>
    <mergeCell ref="B47:F47"/>
    <mergeCell ref="I8:I33"/>
  </mergeCells>
  <conditionalFormatting sqref="F3 F5 F10 F8 F19:F22 F27 F38 F33 F30:F31 F40 F42 F44 F16 F25 F14">
    <cfRule type="containsBlanks" dxfId="351" priority="29">
      <formula>LEN(TRIM(F3))=0</formula>
    </cfRule>
  </conditionalFormatting>
  <conditionalFormatting sqref="B41:F41 B47 B39:F39">
    <cfRule type="notContainsBlanks" dxfId="350" priority="16">
      <formula>LEN(TRIM(B39))&gt;0</formula>
    </cfRule>
  </conditionalFormatting>
  <conditionalFormatting sqref="F12">
    <cfRule type="expression" dxfId="349" priority="6">
      <formula>$A$12=""</formula>
    </cfRule>
    <cfRule type="expression" dxfId="348" priority="7">
      <formula>IF($A$12&lt;&gt;"",$F$12="")</formula>
    </cfRule>
  </conditionalFormatting>
  <conditionalFormatting sqref="A6">
    <cfRule type="expression" dxfId="347" priority="1">
      <formula>AND($F$3="",$F$5="")</formula>
    </cfRule>
  </conditionalFormatting>
  <dataValidations count="11">
    <dataValidation type="list" allowBlank="1" showInputMessage="1" showErrorMessage="1" error="Liste de choix imposés" sqref="F3" xr:uid="{00000000-0002-0000-0300-000000000000}">
      <formula1>$F$76:$F$77</formula1>
    </dataValidation>
    <dataValidation type="list" allowBlank="1" showInputMessage="1" showErrorMessage="1" error="Liste de choix imposés" sqref="F8" xr:uid="{00000000-0002-0000-0300-000001000000}">
      <formula1>$F$79:$F$80</formula1>
    </dataValidation>
    <dataValidation type="list" allowBlank="1" showInputMessage="1" showErrorMessage="1" error="Liste de choix imposés" sqref="F12" xr:uid="{00000000-0002-0000-0300-000002000000}">
      <formula1>$F$82:$F$130</formula1>
    </dataValidation>
    <dataValidation type="list" allowBlank="1" showInputMessage="1" showErrorMessage="1" error="Liste de choix imposés" sqref="F16" xr:uid="{00000000-0002-0000-0300-000003000000}">
      <formula1>$F$133:$F$135</formula1>
    </dataValidation>
    <dataValidation type="list" allowBlank="1" showInputMessage="1" showErrorMessage="1" error="Liste de choix imposés" sqref="F22" xr:uid="{00000000-0002-0000-0300-000004000000}">
      <formula1>$F$139:$F$207</formula1>
    </dataValidation>
    <dataValidation type="list" allowBlank="1" showInputMessage="1" showErrorMessage="1" error="Liste de choix imposés" sqref="F38" xr:uid="{00000000-0002-0000-0300-000005000000}">
      <formula1>$F$212:$F$214</formula1>
    </dataValidation>
    <dataValidation type="list" allowBlank="1" showInputMessage="1" showErrorMessage="1" error="Liste de choix imposés" sqref="F46" xr:uid="{00000000-0002-0000-0300-000006000000}">
      <formula1>$F$217:$F$218</formula1>
    </dataValidation>
    <dataValidation type="date" allowBlank="1" showInputMessage="1" showErrorMessage="1" sqref="F14" xr:uid="{00000000-0002-0000-0300-000007000000}">
      <formula1>1</formula1>
      <formula2>45291</formula2>
    </dataValidation>
    <dataValidation type="textLength" allowBlank="1" showInputMessage="1" showErrorMessage="1" error="16 caractères sont attendus pour un compte bancaire en belgique (avec 'BE')" sqref="F30" xr:uid="{00000000-0002-0000-0300-000009000000}">
      <formula1>16</formula1>
      <formula2>16</formula2>
    </dataValidation>
    <dataValidation type="textLength" operator="equal" allowBlank="1" showInputMessage="1" showErrorMessage="1" error="10 chiffres sont attendus" sqref="F40 F33" xr:uid="{00000000-0002-0000-0300-00000A000000}">
      <formula1>10</formula1>
    </dataValidation>
    <dataValidation type="whole" allowBlank="1" showInputMessage="1" showErrorMessage="1" sqref="F5" xr:uid="{F10B1826-8FDC-4DCA-B802-2569CB267729}">
      <formula1>0</formula1>
      <formula2>100000</formula2>
    </dataValidation>
  </dataValidations>
  <pageMargins left="0.55000000000000004" right="0.45" top="0.43307086614173229" bottom="0.5" header="0.31496062992125984" footer="0.31496062992125984"/>
  <pageSetup paperSize="9" scale="79" orientation="portrait" r:id="rId2"/>
  <headerFooter>
    <oddFooter>&amp;Rpage 3/11</oddFooter>
  </headerFooter>
  <legacyDrawing r:id="rId3"/>
  <extLst>
    <ext xmlns:x14="http://schemas.microsoft.com/office/spreadsheetml/2009/9/main" uri="{78C0D931-6437-407d-A8EE-F0AAD7539E65}">
      <x14:conditionalFormattings>
        <x14:conditionalFormatting xmlns:xm="http://schemas.microsoft.com/office/excel/2006/main">
          <x14:cfRule type="expression" priority="485" id="{F53EC5B0-1486-4D94-95A7-22D29FA988F2}">
            <xm:f>AND(OR('2-nature_aide'!$A$8='2-nature_aide'!$F$131,'2-nature_aide'!$A$9='2-nature_aide'!$F$131,'2-nature_aide'!$A$10='2-nature_aide'!$F$131,'2-nature_aide'!$A$11='2-nature_aide'!$F$131),$F$46="")</xm:f>
            <x14:dxf>
              <fill>
                <patternFill>
                  <bgColor rgb="FF92D050"/>
                </patternFill>
              </fill>
            </x14:dxf>
          </x14:cfRule>
          <xm:sqref>F46</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B102"/>
  <sheetViews>
    <sheetView workbookViewId="0">
      <selection activeCell="B20" sqref="B20"/>
    </sheetView>
  </sheetViews>
  <sheetFormatPr baseColWidth="10" defaultRowHeight="14.4" x14ac:dyDescent="0.3"/>
  <cols>
    <col min="1" max="1" width="3.44140625" style="10" customWidth="1"/>
    <col min="2" max="2" width="32.44140625" style="10" customWidth="1"/>
    <col min="3" max="3" width="31" style="10" customWidth="1"/>
    <col min="4" max="4" width="15.33203125" style="10" customWidth="1"/>
    <col min="5" max="5" width="11.5546875" style="10"/>
    <col min="6" max="6" width="9.88671875" style="10" customWidth="1"/>
    <col min="7" max="8" width="13" style="10" customWidth="1"/>
    <col min="9" max="9" width="13.44140625" style="10" customWidth="1"/>
    <col min="10" max="10" width="14" style="10" customWidth="1"/>
    <col min="11" max="15" width="11.5546875" style="10"/>
    <col min="16" max="19" width="6.88671875" style="10" customWidth="1"/>
    <col min="20" max="20" width="1.33203125" style="10" customWidth="1"/>
    <col min="21" max="21" width="11.5546875" style="10"/>
    <col min="22" max="25" width="10.109375" style="10" customWidth="1"/>
    <col min="26" max="26" width="1.33203125" style="10" customWidth="1"/>
    <col min="27" max="16384" width="11.5546875" style="10"/>
  </cols>
  <sheetData>
    <row r="1" spans="1:28" x14ac:dyDescent="0.3">
      <c r="A1" s="7" t="str">
        <f>IF('2-nature_aide'!$A$11='2-nature_aide'!$F$131,"INSTALLATION - Identification","")</f>
        <v/>
      </c>
      <c r="B1" s="36"/>
      <c r="C1" s="36"/>
      <c r="D1" s="36"/>
      <c r="E1" s="36"/>
      <c r="F1" s="36"/>
      <c r="G1" s="36"/>
      <c r="H1" s="36"/>
      <c r="I1" s="36"/>
      <c r="J1" s="37"/>
    </row>
    <row r="2" spans="1:28" ht="5.4" customHeight="1" x14ac:dyDescent="0.3">
      <c r="A2" s="175"/>
      <c r="B2" s="176"/>
      <c r="C2" s="41"/>
      <c r="D2" s="12"/>
      <c r="E2" s="41"/>
      <c r="F2" s="12"/>
      <c r="G2" s="12"/>
      <c r="H2" s="12"/>
      <c r="I2" s="12"/>
      <c r="J2" s="38"/>
    </row>
    <row r="3" spans="1:28" x14ac:dyDescent="0.3">
      <c r="A3" s="40" t="str">
        <f>IF($A$1="","L'aide sollicitée ne requiert pas l'encodage des informations de cette rubrique.","")</f>
        <v>L'aide sollicitée ne requiert pas l'encodage des informations de cette rubrique.</v>
      </c>
      <c r="B3" s="200"/>
      <c r="C3" s="41"/>
      <c r="D3" s="12"/>
      <c r="E3" s="41"/>
      <c r="F3" s="12"/>
      <c r="G3" s="12"/>
      <c r="H3" s="12"/>
      <c r="I3" s="12"/>
      <c r="J3" s="38"/>
      <c r="L3" s="99" t="s">
        <v>762</v>
      </c>
      <c r="M3" s="99"/>
      <c r="N3" s="99"/>
    </row>
    <row r="4" spans="1:28" ht="7.2" customHeight="1" x14ac:dyDescent="0.3">
      <c r="A4" s="14"/>
      <c r="B4" s="12"/>
      <c r="C4" s="41"/>
      <c r="D4" s="12"/>
      <c r="E4" s="41"/>
      <c r="F4" s="12"/>
      <c r="G4" s="12"/>
      <c r="H4" s="12"/>
      <c r="I4" s="12"/>
      <c r="J4" s="38"/>
      <c r="L4" s="99"/>
      <c r="M4" s="99"/>
      <c r="N4" s="99"/>
    </row>
    <row r="5" spans="1:28" x14ac:dyDescent="0.3">
      <c r="A5" s="14"/>
      <c r="B5" s="12" t="str">
        <f>IF($A$1&lt;&gt;"","Type d'installation :","")</f>
        <v/>
      </c>
      <c r="C5" s="2"/>
      <c r="D5" s="41" t="str">
        <f>IF($A$1&lt;&gt;"","(liste)","")</f>
        <v/>
      </c>
      <c r="F5" s="12"/>
      <c r="G5" s="12"/>
      <c r="H5" s="12"/>
      <c r="I5" s="12"/>
      <c r="J5" s="38"/>
      <c r="L5" s="99"/>
      <c r="M5" s="99"/>
      <c r="N5" s="99"/>
    </row>
    <row r="6" spans="1:28" ht="6" customHeight="1" x14ac:dyDescent="0.3">
      <c r="A6" s="14"/>
      <c r="B6" s="12"/>
      <c r="C6" s="12"/>
      <c r="D6" s="41"/>
      <c r="F6" s="12"/>
      <c r="G6" s="12"/>
      <c r="H6" s="12"/>
      <c r="I6" s="12"/>
      <c r="J6" s="38"/>
      <c r="L6" s="99"/>
      <c r="M6" s="99"/>
      <c r="N6" s="99"/>
    </row>
    <row r="7" spans="1:28" x14ac:dyDescent="0.3">
      <c r="A7" s="14"/>
      <c r="B7" s="12" t="str">
        <f>IF($A$1&lt;&gt;"","Date d'installation :","")</f>
        <v/>
      </c>
      <c r="C7" s="137"/>
      <c r="D7" s="41" t="str">
        <f>IF($A$1&lt;&gt;"","(jj/mm/aaaa)","")</f>
        <v/>
      </c>
      <c r="E7" s="434" t="str">
        <f ca="1">IF(AND($A$1&lt;&gt;"",C7&gt;0,OR(N7&lt;0,N7&gt;730)),"Une demande d'aide à l'installation n'est recevable que durant les 24 mois qui suivent la date officielle d'installation","")</f>
        <v/>
      </c>
      <c r="F7" s="434"/>
      <c r="G7" s="434"/>
      <c r="H7" s="434"/>
      <c r="I7" s="434"/>
      <c r="J7" s="38"/>
      <c r="L7" s="105">
        <f>C7</f>
        <v>0</v>
      </c>
      <c r="M7" s="105">
        <f ca="1">TODAY()</f>
        <v>44225</v>
      </c>
      <c r="N7" s="99">
        <f ca="1">M7-L7</f>
        <v>44225</v>
      </c>
    </row>
    <row r="8" spans="1:28" ht="10.199999999999999" customHeight="1" x14ac:dyDescent="0.3">
      <c r="A8" s="14"/>
      <c r="E8" s="434"/>
      <c r="F8" s="434"/>
      <c r="G8" s="434"/>
      <c r="H8" s="434"/>
      <c r="I8" s="434"/>
      <c r="J8" s="38"/>
      <c r="L8" s="99"/>
      <c r="M8" s="99"/>
      <c r="N8" s="99"/>
    </row>
    <row r="9" spans="1:28" x14ac:dyDescent="0.3">
      <c r="A9" s="21"/>
      <c r="B9" s="201" t="str">
        <f>IF($C$5=$D$91,"Si reprise :","")</f>
        <v/>
      </c>
      <c r="C9" s="135"/>
      <c r="D9" s="41"/>
      <c r="F9" s="12"/>
      <c r="G9" s="12"/>
      <c r="H9" s="12"/>
      <c r="I9" s="12"/>
      <c r="J9" s="38"/>
      <c r="L9" s="99"/>
      <c r="M9" s="99"/>
      <c r="N9" s="99"/>
    </row>
    <row r="10" spans="1:28" x14ac:dyDescent="0.3">
      <c r="A10" s="177"/>
      <c r="B10" s="12" t="str">
        <f>IF($B$9&lt;&gt;"","- Reprise de parts de la société :","")</f>
        <v/>
      </c>
      <c r="C10" s="2"/>
      <c r="D10" s="41" t="str">
        <f>IF($B$9&lt;&gt;"","(liste)","")</f>
        <v/>
      </c>
      <c r="F10" s="12"/>
      <c r="G10" s="12"/>
      <c r="H10" s="12"/>
      <c r="I10" s="12"/>
      <c r="J10" s="38"/>
      <c r="L10" s="99"/>
      <c r="M10" s="99"/>
      <c r="N10" s="99"/>
    </row>
    <row r="11" spans="1:28" x14ac:dyDescent="0.3">
      <c r="A11" s="14"/>
      <c r="B11" s="178" t="str">
        <f>IF(AND($B$9&lt;&gt;"",$C$10=$D$94),"- Partie reprise :","")</f>
        <v/>
      </c>
      <c r="C11" s="136"/>
      <c r="D11" s="41" t="str">
        <f>IF(B11&lt;&gt;"","(%)","")</f>
        <v/>
      </c>
      <c r="F11" s="12"/>
      <c r="G11" s="12"/>
      <c r="H11" s="12"/>
      <c r="I11" s="12"/>
      <c r="J11" s="38"/>
      <c r="L11" s="99"/>
      <c r="M11" s="99"/>
      <c r="N11" s="99"/>
    </row>
    <row r="12" spans="1:28" x14ac:dyDescent="0.3">
      <c r="A12" s="177"/>
      <c r="B12" s="12" t="str">
        <f>IF($B$9&lt;&gt;"","- Type de reprise :","")</f>
        <v/>
      </c>
      <c r="C12" s="2"/>
      <c r="D12" s="41" t="str">
        <f>IF($B$9&lt;&gt;"","(liste)","")</f>
        <v/>
      </c>
      <c r="F12" s="12"/>
      <c r="G12" s="12"/>
      <c r="H12" s="12"/>
      <c r="I12" s="12"/>
      <c r="J12" s="38"/>
      <c r="L12" s="99"/>
      <c r="M12" s="99"/>
      <c r="N12" s="99"/>
    </row>
    <row r="13" spans="1:28" ht="9" customHeight="1" thickBot="1" x14ac:dyDescent="0.35">
      <c r="A13" s="179"/>
      <c r="B13" s="202" t="str">
        <f>IF(OR(AND($D$30&lt;100,$D$30&gt;0,$D$31=$D$111),AND($D$30=100,$D$31&lt;&gt;$D$111)),"100% de parts reprises implique une reprise 'totale', et inversément.","")</f>
        <v/>
      </c>
      <c r="C13" s="23"/>
      <c r="D13" s="23"/>
      <c r="E13" s="83"/>
      <c r="F13" s="23"/>
      <c r="G13" s="23"/>
      <c r="H13" s="23"/>
      <c r="I13" s="23"/>
      <c r="J13" s="39"/>
      <c r="L13" s="99"/>
      <c r="M13" s="99"/>
      <c r="N13" s="99"/>
    </row>
    <row r="14" spans="1:28" ht="15" thickBot="1" x14ac:dyDescent="0.35">
      <c r="A14" s="178"/>
      <c r="B14" s="12"/>
      <c r="C14" s="12"/>
      <c r="D14" s="12"/>
      <c r="E14" s="41"/>
      <c r="L14" s="99"/>
      <c r="M14" s="99"/>
      <c r="N14" s="99"/>
    </row>
    <row r="15" spans="1:28" x14ac:dyDescent="0.3">
      <c r="A15" s="7" t="str">
        <f>IF($A$1&lt;&gt;"","INSTALLATION - analyse du contexte : DETTES financières - emprunts à PLUS D'UN AN liés à l'activité de l'unité de production","")</f>
        <v/>
      </c>
      <c r="B15" s="36"/>
      <c r="C15" s="36"/>
      <c r="D15" s="36"/>
      <c r="E15" s="36"/>
      <c r="F15" s="36"/>
      <c r="G15" s="36"/>
      <c r="H15" s="36"/>
      <c r="I15" s="36"/>
      <c r="J15" s="37"/>
      <c r="L15" s="99" t="s">
        <v>821</v>
      </c>
      <c r="M15" s="99"/>
      <c r="N15" s="99"/>
      <c r="O15" s="99"/>
      <c r="P15" s="99"/>
      <c r="Q15" s="99"/>
      <c r="R15" s="99"/>
      <c r="S15" s="99"/>
      <c r="T15" s="99"/>
      <c r="U15" s="99"/>
      <c r="V15" s="99"/>
      <c r="W15" s="99"/>
      <c r="X15" s="99"/>
      <c r="Y15" s="99"/>
      <c r="Z15" s="99"/>
      <c r="AA15" s="99"/>
      <c r="AB15" s="99"/>
    </row>
    <row r="16" spans="1:28" ht="4.8" customHeight="1" x14ac:dyDescent="0.3">
      <c r="A16" s="45"/>
      <c r="B16" s="54"/>
      <c r="C16" s="54"/>
      <c r="D16" s="54"/>
      <c r="E16" s="54"/>
      <c r="F16" s="54"/>
      <c r="G16" s="54"/>
      <c r="H16" s="54"/>
      <c r="I16" s="54"/>
      <c r="J16" s="55"/>
      <c r="L16" s="99"/>
      <c r="M16" s="99"/>
      <c r="N16" s="99"/>
      <c r="O16" s="99"/>
      <c r="P16" s="99"/>
      <c r="Q16" s="99"/>
      <c r="R16" s="99"/>
      <c r="S16" s="99"/>
      <c r="T16" s="99"/>
      <c r="U16" s="99"/>
      <c r="V16" s="99"/>
      <c r="W16" s="99"/>
      <c r="X16" s="99"/>
      <c r="Y16" s="99"/>
      <c r="Z16" s="99"/>
      <c r="AA16" s="99"/>
      <c r="AB16" s="99"/>
    </row>
    <row r="17" spans="1:28" x14ac:dyDescent="0.3">
      <c r="A17" s="40" t="str">
        <f>IF($A$1="","L'aide sollicitée ne requiert pas l'encodage des informations de cette rubrique.","")</f>
        <v>L'aide sollicitée ne requiert pas l'encodage des informations de cette rubrique.</v>
      </c>
      <c r="B17" s="54"/>
      <c r="C17" s="54"/>
      <c r="D17" s="54"/>
      <c r="E17" s="54"/>
      <c r="F17" s="54"/>
      <c r="G17" s="54"/>
      <c r="H17" s="54"/>
      <c r="I17" s="54"/>
      <c r="J17" s="55"/>
      <c r="L17" s="107" t="s">
        <v>1100</v>
      </c>
      <c r="M17" s="99"/>
      <c r="N17" s="99"/>
      <c r="O17" s="99"/>
      <c r="P17" s="99"/>
      <c r="Q17" s="99"/>
      <c r="R17" s="99"/>
      <c r="S17" s="99"/>
      <c r="T17" s="99"/>
      <c r="U17" s="99"/>
      <c r="V17" s="99"/>
      <c r="W17" s="99"/>
      <c r="X17" s="99"/>
      <c r="Y17" s="99"/>
      <c r="Z17" s="99"/>
      <c r="AA17" s="99"/>
      <c r="AB17" s="99"/>
    </row>
    <row r="18" spans="1:28" ht="27" customHeight="1" x14ac:dyDescent="0.3">
      <c r="A18" s="40"/>
      <c r="B18" s="432" t="str">
        <f>IF($A$17&lt;&gt;"","","Détaillez ici vos emprunts EN COURS à plus d'un an, liés à l'unité de production, HORMIS ceux portant le cas échéant sur les acquisitions pour lesquelles vous sollicitez l'aide à l'installation (à décrire ailleurs).")</f>
        <v/>
      </c>
      <c r="C18" s="432"/>
      <c r="D18" s="432"/>
      <c r="E18" s="432"/>
      <c r="F18" s="432"/>
      <c r="G18" s="432"/>
      <c r="H18" s="432"/>
      <c r="I18" s="432"/>
      <c r="J18" s="433"/>
      <c r="L18" s="107" t="s">
        <v>1110</v>
      </c>
      <c r="M18" s="99"/>
      <c r="N18" s="99"/>
      <c r="O18" s="246" t="s">
        <v>1116</v>
      </c>
      <c r="P18" s="99"/>
      <c r="Q18" s="99"/>
      <c r="R18" s="99"/>
      <c r="S18" s="99"/>
      <c r="T18" s="99"/>
      <c r="U18" s="246" t="s">
        <v>1117</v>
      </c>
      <c r="V18" s="99"/>
      <c r="W18" s="99"/>
      <c r="X18" s="99"/>
      <c r="Y18" s="99"/>
      <c r="Z18" s="99"/>
      <c r="AA18" s="99"/>
      <c r="AB18" s="99"/>
    </row>
    <row r="19" spans="1:28" s="125" customFormat="1" ht="70.8" customHeight="1" x14ac:dyDescent="0.3">
      <c r="A19" s="203"/>
      <c r="B19" s="204" t="str">
        <f>IF($A$17&lt;&gt;"","","Objet de l'emprunt - type (liste) :")</f>
        <v/>
      </c>
      <c r="C19" s="204" t="str">
        <f>IF($A$17&lt;&gt;"","","Description (texte) :")</f>
        <v/>
      </c>
      <c r="D19" s="204" t="str">
        <f>IF($A$17&lt;&gt;"","","Montant initial de emprunt (euros) :")</f>
        <v/>
      </c>
      <c r="E19" s="204" t="str">
        <f>IF($A$17&lt;&gt;"","","Année contraction emprunt (nombre) :")</f>
        <v/>
      </c>
      <c r="F19" s="204" t="str">
        <f>IF($A$17&lt;&gt;"","","Durée emprunt (années) :")</f>
        <v/>
      </c>
      <c r="G19" s="204" t="str">
        <f>IF($A$17&lt;&gt;"","","Capital remboursé, par an, à l'origine du plan (euros) :")</f>
        <v/>
      </c>
      <c r="H19" s="204" t="str">
        <f>IF($A$17&lt;&gt;"","","Intérêts payés, par an, à l'origine du plan (euros) :")</f>
        <v/>
      </c>
      <c r="I19" s="204" t="str">
        <f>IF($A$17&lt;&gt;"","","Capital remboursé, par an, à la fin du plan (euros) :")</f>
        <v/>
      </c>
      <c r="J19" s="205" t="str">
        <f>IF($A$17&lt;&gt;"","","Intérêts payés, par an, à la fin du plan (euros) :")</f>
        <v/>
      </c>
      <c r="L19" s="99" t="s">
        <v>1107</v>
      </c>
      <c r="M19" s="99" t="s">
        <v>1108</v>
      </c>
      <c r="N19" s="242"/>
      <c r="O19" s="99" t="s">
        <v>1111</v>
      </c>
      <c r="P19" s="242" t="s">
        <v>1112</v>
      </c>
      <c r="Q19" s="242" t="s">
        <v>1113</v>
      </c>
      <c r="R19" s="242" t="s">
        <v>1114</v>
      </c>
      <c r="S19" s="242" t="s">
        <v>1115</v>
      </c>
      <c r="T19" s="242"/>
      <c r="U19" s="99" t="s">
        <v>1111</v>
      </c>
      <c r="V19" s="242" t="s">
        <v>1112</v>
      </c>
      <c r="W19" s="242" t="s">
        <v>1113</v>
      </c>
      <c r="X19" s="242" t="s">
        <v>1114</v>
      </c>
      <c r="Y19" s="242" t="s">
        <v>1115</v>
      </c>
      <c r="Z19" s="242"/>
      <c r="AA19" s="242" t="s">
        <v>1137</v>
      </c>
      <c r="AB19" s="242" t="s">
        <v>1138</v>
      </c>
    </row>
    <row r="20" spans="1:28" x14ac:dyDescent="0.3">
      <c r="A20" s="14">
        <v>1</v>
      </c>
      <c r="B20" s="2"/>
      <c r="C20" s="2"/>
      <c r="D20" s="69"/>
      <c r="E20" s="4"/>
      <c r="F20" s="4"/>
      <c r="G20" s="69"/>
      <c r="H20" s="69"/>
      <c r="I20" s="69"/>
      <c r="J20" s="77"/>
      <c r="K20" s="31" t="str">
        <f>IF(AND(SUM(G20:J20,D20)&gt;0,B20=""),"Il est indispensable de choisir un objet dans la liste proposée","")</f>
        <v/>
      </c>
      <c r="L20" s="99" t="str">
        <f>IF($B20="","",(VLOOKUP($B20,$D$61:$M$84,8,0)*1))</f>
        <v/>
      </c>
      <c r="M20" s="99" t="str">
        <f>IF($B20="","",(VLOOKUP($B20,$D$61:$M$84,9,0)*1))</f>
        <v/>
      </c>
      <c r="N20" s="99"/>
      <c r="O20" s="99">
        <f>IF(D20&gt;0,$L20*D20,0)</f>
        <v>0</v>
      </c>
      <c r="P20" s="99">
        <f>IF(G20&gt;0,$L20*G20,0)</f>
        <v>0</v>
      </c>
      <c r="Q20" s="99">
        <f t="shared" ref="Q20:S20" si="0">IF(H20&gt;0,$L20*H20,0)</f>
        <v>0</v>
      </c>
      <c r="R20" s="99">
        <f t="shared" si="0"/>
        <v>0</v>
      </c>
      <c r="S20" s="99">
        <f t="shared" si="0"/>
        <v>0</v>
      </c>
      <c r="T20" s="99"/>
      <c r="U20" s="99">
        <f>IF($D20&gt;0,$M20*$D20,0)</f>
        <v>0</v>
      </c>
      <c r="V20" s="99">
        <f>IF($G20&gt;0,$M20*$G20,0)</f>
        <v>0</v>
      </c>
      <c r="W20" s="99">
        <f>IF($H20&gt;0,$M20*$H20,0)</f>
        <v>0</v>
      </c>
      <c r="X20" s="99">
        <f>IF($I20&gt;0,$M20*$I20,0)</f>
        <v>0</v>
      </c>
      <c r="Y20" s="99">
        <f>IF($J20&gt;0,$M20*$J20,0)</f>
        <v>0</v>
      </c>
      <c r="Z20" s="99"/>
      <c r="AA20" s="99">
        <f>IF(OR(YEAR($C$7)&lt;E20,YEAR($C$7)&gt;(E20+F20-1)),0,1)</f>
        <v>0</v>
      </c>
      <c r="AB20" s="99">
        <f>IF(OR((YEAR($C$7)+2)&lt;E20,(YEAR($C$7)+2)&gt;(E20+F20-1)),0,1)</f>
        <v>0</v>
      </c>
    </row>
    <row r="21" spans="1:28" x14ac:dyDescent="0.3">
      <c r="A21" s="14">
        <v>2</v>
      </c>
      <c r="B21" s="2"/>
      <c r="C21" s="2"/>
      <c r="D21" s="69"/>
      <c r="E21" s="4"/>
      <c r="F21" s="4"/>
      <c r="G21" s="69"/>
      <c r="H21" s="69"/>
      <c r="I21" s="69"/>
      <c r="J21" s="77"/>
      <c r="K21" s="31" t="str">
        <f t="shared" ref="K21:K31" si="1">IF(AND(SUM(G21:J21,D21)&gt;0,B21=""),"Il est indispensable de choisir un objet dans la liste proposée","")</f>
        <v/>
      </c>
      <c r="L21" s="99" t="str">
        <f t="shared" ref="L21:L31" si="2">IF($B21="","",(VLOOKUP($B21,$D$61:$M$84,8,0)*1))</f>
        <v/>
      </c>
      <c r="M21" s="99" t="str">
        <f t="shared" ref="M21:M31" si="3">IF($B21="","",(VLOOKUP($B21,$D$61:$M$84,9,0)*1))</f>
        <v/>
      </c>
      <c r="N21" s="99"/>
      <c r="O21" s="99">
        <f t="shared" ref="O21:O31" si="4">IF(D21&gt;0,$L21*D21,0)</f>
        <v>0</v>
      </c>
      <c r="P21" s="99">
        <f t="shared" ref="P21:P31" si="5">IF(G21&gt;0,$L21*G21,0)</f>
        <v>0</v>
      </c>
      <c r="Q21" s="99">
        <f t="shared" ref="Q21:Q31" si="6">IF(H21&gt;0,$L21*H21,0)</f>
        <v>0</v>
      </c>
      <c r="R21" s="99">
        <f t="shared" ref="R21:R31" si="7">IF(I21&gt;0,$L21*I21,0)</f>
        <v>0</v>
      </c>
      <c r="S21" s="99">
        <f t="shared" ref="S21:S31" si="8">IF(J21&gt;0,$L21*J21,0)</f>
        <v>0</v>
      </c>
      <c r="T21" s="99"/>
      <c r="U21" s="99">
        <f t="shared" ref="U21:U31" si="9">IF($D21&gt;0,$M21*$D21,0)</f>
        <v>0</v>
      </c>
      <c r="V21" s="99">
        <f t="shared" ref="V21:V31" si="10">IF($G21&gt;0,$M21*$G21,0)</f>
        <v>0</v>
      </c>
      <c r="W21" s="99">
        <f t="shared" ref="W21:W31" si="11">IF($H21&gt;0,$M21*$H21,0)</f>
        <v>0</v>
      </c>
      <c r="X21" s="99">
        <f t="shared" ref="X21:X31" si="12">IF($I21&gt;0,$M21*$I21,0)</f>
        <v>0</v>
      </c>
      <c r="Y21" s="99">
        <f t="shared" ref="Y21:Y31" si="13">IF($J21&gt;0,$M21*$J21,0)</f>
        <v>0</v>
      </c>
      <c r="Z21" s="99"/>
      <c r="AA21" s="99">
        <f t="shared" ref="AA21:AA31" si="14">IF(OR(YEAR($C$7)&lt;E21,YEAR($C$7)&gt;(E21+F21-1)),0,1)</f>
        <v>0</v>
      </c>
      <c r="AB21" s="99">
        <f t="shared" ref="AB21:AB31" si="15">IF(OR((YEAR($C$7)+2)&lt;E21,(YEAR($C$7)+2)&gt;(E21+F21-1)),0,1)</f>
        <v>0</v>
      </c>
    </row>
    <row r="22" spans="1:28" x14ac:dyDescent="0.3">
      <c r="A22" s="14">
        <v>3</v>
      </c>
      <c r="B22" s="2"/>
      <c r="C22" s="2"/>
      <c r="D22" s="69"/>
      <c r="E22" s="4"/>
      <c r="F22" s="4"/>
      <c r="G22" s="69"/>
      <c r="H22" s="69"/>
      <c r="I22" s="69"/>
      <c r="J22" s="77"/>
      <c r="K22" s="31" t="str">
        <f t="shared" si="1"/>
        <v/>
      </c>
      <c r="L22" s="99" t="str">
        <f t="shared" si="2"/>
        <v/>
      </c>
      <c r="M22" s="99" t="str">
        <f t="shared" si="3"/>
        <v/>
      </c>
      <c r="N22" s="99"/>
      <c r="O22" s="99">
        <f t="shared" si="4"/>
        <v>0</v>
      </c>
      <c r="P22" s="99">
        <f t="shared" si="5"/>
        <v>0</v>
      </c>
      <c r="Q22" s="99">
        <f t="shared" si="6"/>
        <v>0</v>
      </c>
      <c r="R22" s="99">
        <f t="shared" si="7"/>
        <v>0</v>
      </c>
      <c r="S22" s="99">
        <f t="shared" si="8"/>
        <v>0</v>
      </c>
      <c r="T22" s="99"/>
      <c r="U22" s="99">
        <f t="shared" si="9"/>
        <v>0</v>
      </c>
      <c r="V22" s="99">
        <f t="shared" si="10"/>
        <v>0</v>
      </c>
      <c r="W22" s="99">
        <f t="shared" si="11"/>
        <v>0</v>
      </c>
      <c r="X22" s="99">
        <f t="shared" si="12"/>
        <v>0</v>
      </c>
      <c r="Y22" s="99">
        <f t="shared" si="13"/>
        <v>0</v>
      </c>
      <c r="Z22" s="99"/>
      <c r="AA22" s="99">
        <f t="shared" si="14"/>
        <v>0</v>
      </c>
      <c r="AB22" s="99">
        <f t="shared" si="15"/>
        <v>0</v>
      </c>
    </row>
    <row r="23" spans="1:28" x14ac:dyDescent="0.3">
      <c r="A23" s="14">
        <v>4</v>
      </c>
      <c r="B23" s="2"/>
      <c r="C23" s="2"/>
      <c r="D23" s="69"/>
      <c r="E23" s="4"/>
      <c r="F23" s="4"/>
      <c r="G23" s="69"/>
      <c r="H23" s="69"/>
      <c r="I23" s="69"/>
      <c r="J23" s="77"/>
      <c r="K23" s="31" t="str">
        <f t="shared" si="1"/>
        <v/>
      </c>
      <c r="L23" s="99" t="str">
        <f t="shared" si="2"/>
        <v/>
      </c>
      <c r="M23" s="99" t="str">
        <f t="shared" si="3"/>
        <v/>
      </c>
      <c r="N23" s="99"/>
      <c r="O23" s="99">
        <f t="shared" si="4"/>
        <v>0</v>
      </c>
      <c r="P23" s="99">
        <f t="shared" si="5"/>
        <v>0</v>
      </c>
      <c r="Q23" s="99">
        <f t="shared" si="6"/>
        <v>0</v>
      </c>
      <c r="R23" s="99">
        <f t="shared" si="7"/>
        <v>0</v>
      </c>
      <c r="S23" s="99">
        <f t="shared" si="8"/>
        <v>0</v>
      </c>
      <c r="T23" s="99"/>
      <c r="U23" s="99">
        <f t="shared" si="9"/>
        <v>0</v>
      </c>
      <c r="V23" s="99">
        <f t="shared" si="10"/>
        <v>0</v>
      </c>
      <c r="W23" s="99">
        <f t="shared" si="11"/>
        <v>0</v>
      </c>
      <c r="X23" s="99">
        <f t="shared" si="12"/>
        <v>0</v>
      </c>
      <c r="Y23" s="99">
        <f t="shared" si="13"/>
        <v>0</v>
      </c>
      <c r="Z23" s="99"/>
      <c r="AA23" s="99">
        <f t="shared" si="14"/>
        <v>0</v>
      </c>
      <c r="AB23" s="99">
        <f t="shared" si="15"/>
        <v>0</v>
      </c>
    </row>
    <row r="24" spans="1:28" x14ac:dyDescent="0.3">
      <c r="A24" s="14">
        <v>5</v>
      </c>
      <c r="B24" s="2"/>
      <c r="C24" s="2"/>
      <c r="D24" s="69"/>
      <c r="E24" s="4"/>
      <c r="F24" s="4"/>
      <c r="G24" s="69"/>
      <c r="H24" s="69"/>
      <c r="I24" s="69"/>
      <c r="J24" s="77"/>
      <c r="K24" s="31" t="str">
        <f t="shared" si="1"/>
        <v/>
      </c>
      <c r="L24" s="99" t="str">
        <f t="shared" si="2"/>
        <v/>
      </c>
      <c r="M24" s="99" t="str">
        <f t="shared" si="3"/>
        <v/>
      </c>
      <c r="N24" s="99"/>
      <c r="O24" s="99">
        <f t="shared" si="4"/>
        <v>0</v>
      </c>
      <c r="P24" s="99">
        <f t="shared" si="5"/>
        <v>0</v>
      </c>
      <c r="Q24" s="99">
        <f t="shared" si="6"/>
        <v>0</v>
      </c>
      <c r="R24" s="99">
        <f t="shared" si="7"/>
        <v>0</v>
      </c>
      <c r="S24" s="99">
        <f t="shared" si="8"/>
        <v>0</v>
      </c>
      <c r="T24" s="99"/>
      <c r="U24" s="99">
        <f t="shared" si="9"/>
        <v>0</v>
      </c>
      <c r="V24" s="99">
        <f t="shared" si="10"/>
        <v>0</v>
      </c>
      <c r="W24" s="99">
        <f t="shared" si="11"/>
        <v>0</v>
      </c>
      <c r="X24" s="99">
        <f t="shared" si="12"/>
        <v>0</v>
      </c>
      <c r="Y24" s="99">
        <f t="shared" si="13"/>
        <v>0</v>
      </c>
      <c r="Z24" s="99"/>
      <c r="AA24" s="99">
        <f t="shared" si="14"/>
        <v>0</v>
      </c>
      <c r="AB24" s="99">
        <f t="shared" si="15"/>
        <v>0</v>
      </c>
    </row>
    <row r="25" spans="1:28" x14ac:dyDescent="0.3">
      <c r="A25" s="14">
        <v>6</v>
      </c>
      <c r="B25" s="2"/>
      <c r="C25" s="2"/>
      <c r="D25" s="69"/>
      <c r="E25" s="4"/>
      <c r="F25" s="4"/>
      <c r="G25" s="69"/>
      <c r="H25" s="69"/>
      <c r="I25" s="69"/>
      <c r="J25" s="77"/>
      <c r="K25" s="31" t="str">
        <f t="shared" ref="K25:K27" si="16">IF(AND(SUM(G25:J25,D25)&gt;0,B25=""),"Il est indispensable de choisir un objet dans la liste proposée","")</f>
        <v/>
      </c>
      <c r="L25" s="99" t="str">
        <f t="shared" si="2"/>
        <v/>
      </c>
      <c r="M25" s="99" t="str">
        <f t="shared" si="3"/>
        <v/>
      </c>
      <c r="N25" s="99"/>
      <c r="O25" s="99">
        <f t="shared" ref="O25:O27" si="17">IF(D25&gt;0,$L25*D25,0)</f>
        <v>0</v>
      </c>
      <c r="P25" s="99">
        <f t="shared" ref="P25:P27" si="18">IF(G25&gt;0,$L25*G25,0)</f>
        <v>0</v>
      </c>
      <c r="Q25" s="99">
        <f t="shared" ref="Q25:Q27" si="19">IF(H25&gt;0,$L25*H25,0)</f>
        <v>0</v>
      </c>
      <c r="R25" s="99">
        <f t="shared" ref="R25:R27" si="20">IF(I25&gt;0,$L25*I25,0)</f>
        <v>0</v>
      </c>
      <c r="S25" s="99">
        <f t="shared" ref="S25:S27" si="21">IF(J25&gt;0,$L25*J25,0)</f>
        <v>0</v>
      </c>
      <c r="T25" s="99"/>
      <c r="U25" s="99">
        <f t="shared" si="9"/>
        <v>0</v>
      </c>
      <c r="V25" s="99">
        <f t="shared" si="10"/>
        <v>0</v>
      </c>
      <c r="W25" s="99">
        <f t="shared" si="11"/>
        <v>0</v>
      </c>
      <c r="X25" s="99">
        <f t="shared" si="12"/>
        <v>0</v>
      </c>
      <c r="Y25" s="99">
        <f t="shared" si="13"/>
        <v>0</v>
      </c>
      <c r="Z25" s="99"/>
      <c r="AA25" s="99">
        <f t="shared" si="14"/>
        <v>0</v>
      </c>
      <c r="AB25" s="99">
        <f t="shared" si="15"/>
        <v>0</v>
      </c>
    </row>
    <row r="26" spans="1:28" x14ac:dyDescent="0.3">
      <c r="A26" s="14">
        <v>7</v>
      </c>
      <c r="B26" s="2"/>
      <c r="C26" s="2"/>
      <c r="D26" s="69"/>
      <c r="E26" s="4"/>
      <c r="F26" s="4"/>
      <c r="G26" s="69"/>
      <c r="H26" s="69"/>
      <c r="I26" s="69"/>
      <c r="J26" s="77"/>
      <c r="K26" s="31" t="str">
        <f t="shared" si="16"/>
        <v/>
      </c>
      <c r="L26" s="99" t="str">
        <f t="shared" si="2"/>
        <v/>
      </c>
      <c r="M26" s="99" t="str">
        <f t="shared" si="3"/>
        <v/>
      </c>
      <c r="N26" s="99"/>
      <c r="O26" s="99">
        <f t="shared" si="17"/>
        <v>0</v>
      </c>
      <c r="P26" s="99">
        <f t="shared" si="18"/>
        <v>0</v>
      </c>
      <c r="Q26" s="99">
        <f t="shared" si="19"/>
        <v>0</v>
      </c>
      <c r="R26" s="99">
        <f t="shared" si="20"/>
        <v>0</v>
      </c>
      <c r="S26" s="99">
        <f t="shared" si="21"/>
        <v>0</v>
      </c>
      <c r="T26" s="99"/>
      <c r="U26" s="99">
        <f t="shared" si="9"/>
        <v>0</v>
      </c>
      <c r="V26" s="99">
        <f t="shared" si="10"/>
        <v>0</v>
      </c>
      <c r="W26" s="99">
        <f t="shared" si="11"/>
        <v>0</v>
      </c>
      <c r="X26" s="99">
        <f t="shared" si="12"/>
        <v>0</v>
      </c>
      <c r="Y26" s="99">
        <f t="shared" si="13"/>
        <v>0</v>
      </c>
      <c r="Z26" s="99"/>
      <c r="AA26" s="99">
        <f t="shared" si="14"/>
        <v>0</v>
      </c>
      <c r="AB26" s="99">
        <f t="shared" si="15"/>
        <v>0</v>
      </c>
    </row>
    <row r="27" spans="1:28" x14ac:dyDescent="0.3">
      <c r="A27" s="14">
        <v>8</v>
      </c>
      <c r="B27" s="2"/>
      <c r="C27" s="2"/>
      <c r="D27" s="69"/>
      <c r="E27" s="4"/>
      <c r="F27" s="4"/>
      <c r="G27" s="69"/>
      <c r="H27" s="69"/>
      <c r="I27" s="69"/>
      <c r="J27" s="77"/>
      <c r="K27" s="31" t="str">
        <f t="shared" si="16"/>
        <v/>
      </c>
      <c r="L27" s="99" t="str">
        <f t="shared" si="2"/>
        <v/>
      </c>
      <c r="M27" s="99" t="str">
        <f t="shared" si="3"/>
        <v/>
      </c>
      <c r="N27" s="99"/>
      <c r="O27" s="99">
        <f t="shared" si="17"/>
        <v>0</v>
      </c>
      <c r="P27" s="99">
        <f t="shared" si="18"/>
        <v>0</v>
      </c>
      <c r="Q27" s="99">
        <f t="shared" si="19"/>
        <v>0</v>
      </c>
      <c r="R27" s="99">
        <f t="shared" si="20"/>
        <v>0</v>
      </c>
      <c r="S27" s="99">
        <f t="shared" si="21"/>
        <v>0</v>
      </c>
      <c r="T27" s="99"/>
      <c r="U27" s="99">
        <f t="shared" si="9"/>
        <v>0</v>
      </c>
      <c r="V27" s="99">
        <f t="shared" si="10"/>
        <v>0</v>
      </c>
      <c r="W27" s="99">
        <f t="shared" si="11"/>
        <v>0</v>
      </c>
      <c r="X27" s="99">
        <f t="shared" si="12"/>
        <v>0</v>
      </c>
      <c r="Y27" s="99">
        <f t="shared" si="13"/>
        <v>0</v>
      </c>
      <c r="Z27" s="99"/>
      <c r="AA27" s="99">
        <f t="shared" si="14"/>
        <v>0</v>
      </c>
      <c r="AB27" s="99">
        <f t="shared" si="15"/>
        <v>0</v>
      </c>
    </row>
    <row r="28" spans="1:28" x14ac:dyDescent="0.3">
      <c r="A28" s="14">
        <v>6</v>
      </c>
      <c r="B28" s="2"/>
      <c r="C28" s="2"/>
      <c r="D28" s="69"/>
      <c r="E28" s="4"/>
      <c r="F28" s="4"/>
      <c r="G28" s="69"/>
      <c r="H28" s="69"/>
      <c r="I28" s="69"/>
      <c r="J28" s="77"/>
      <c r="K28" s="31" t="str">
        <f t="shared" si="1"/>
        <v/>
      </c>
      <c r="L28" s="99" t="str">
        <f t="shared" si="2"/>
        <v/>
      </c>
      <c r="M28" s="99" t="str">
        <f t="shared" si="3"/>
        <v/>
      </c>
      <c r="N28" s="99"/>
      <c r="O28" s="99">
        <f t="shared" si="4"/>
        <v>0</v>
      </c>
      <c r="P28" s="99">
        <f t="shared" si="5"/>
        <v>0</v>
      </c>
      <c r="Q28" s="99">
        <f t="shared" si="6"/>
        <v>0</v>
      </c>
      <c r="R28" s="99">
        <f t="shared" si="7"/>
        <v>0</v>
      </c>
      <c r="S28" s="99">
        <f t="shared" si="8"/>
        <v>0</v>
      </c>
      <c r="T28" s="99"/>
      <c r="U28" s="99">
        <f t="shared" si="9"/>
        <v>0</v>
      </c>
      <c r="V28" s="99">
        <f t="shared" si="10"/>
        <v>0</v>
      </c>
      <c r="W28" s="99">
        <f t="shared" si="11"/>
        <v>0</v>
      </c>
      <c r="X28" s="99">
        <f t="shared" si="12"/>
        <v>0</v>
      </c>
      <c r="Y28" s="99">
        <f t="shared" si="13"/>
        <v>0</v>
      </c>
      <c r="Z28" s="99"/>
      <c r="AA28" s="99">
        <f t="shared" si="14"/>
        <v>0</v>
      </c>
      <c r="AB28" s="99">
        <f t="shared" si="15"/>
        <v>0</v>
      </c>
    </row>
    <row r="29" spans="1:28" x14ac:dyDescent="0.3">
      <c r="A29" s="14">
        <v>7</v>
      </c>
      <c r="B29" s="2"/>
      <c r="C29" s="2"/>
      <c r="D29" s="69"/>
      <c r="E29" s="4"/>
      <c r="F29" s="4"/>
      <c r="G29" s="69"/>
      <c r="H29" s="69"/>
      <c r="I29" s="69"/>
      <c r="J29" s="77"/>
      <c r="K29" s="31" t="str">
        <f t="shared" si="1"/>
        <v/>
      </c>
      <c r="L29" s="99" t="str">
        <f t="shared" si="2"/>
        <v/>
      </c>
      <c r="M29" s="99" t="str">
        <f t="shared" si="3"/>
        <v/>
      </c>
      <c r="N29" s="99"/>
      <c r="O29" s="99">
        <f t="shared" si="4"/>
        <v>0</v>
      </c>
      <c r="P29" s="99">
        <f t="shared" si="5"/>
        <v>0</v>
      </c>
      <c r="Q29" s="99">
        <f t="shared" si="6"/>
        <v>0</v>
      </c>
      <c r="R29" s="99">
        <f t="shared" si="7"/>
        <v>0</v>
      </c>
      <c r="S29" s="99">
        <f t="shared" si="8"/>
        <v>0</v>
      </c>
      <c r="T29" s="99"/>
      <c r="U29" s="99">
        <f t="shared" si="9"/>
        <v>0</v>
      </c>
      <c r="V29" s="99">
        <f t="shared" si="10"/>
        <v>0</v>
      </c>
      <c r="W29" s="99">
        <f t="shared" si="11"/>
        <v>0</v>
      </c>
      <c r="X29" s="99">
        <f t="shared" si="12"/>
        <v>0</v>
      </c>
      <c r="Y29" s="99">
        <f t="shared" si="13"/>
        <v>0</v>
      </c>
      <c r="Z29" s="99"/>
      <c r="AA29" s="99">
        <f t="shared" si="14"/>
        <v>0</v>
      </c>
      <c r="AB29" s="99">
        <f t="shared" si="15"/>
        <v>0</v>
      </c>
    </row>
    <row r="30" spans="1:28" x14ac:dyDescent="0.3">
      <c r="A30" s="14">
        <v>8</v>
      </c>
      <c r="B30" s="2"/>
      <c r="C30" s="2"/>
      <c r="D30" s="69"/>
      <c r="E30" s="4"/>
      <c r="F30" s="4"/>
      <c r="G30" s="69"/>
      <c r="H30" s="69"/>
      <c r="I30" s="69"/>
      <c r="J30" s="77"/>
      <c r="K30" s="31" t="str">
        <f t="shared" si="1"/>
        <v/>
      </c>
      <c r="L30" s="99" t="str">
        <f t="shared" si="2"/>
        <v/>
      </c>
      <c r="M30" s="99" t="str">
        <f t="shared" si="3"/>
        <v/>
      </c>
      <c r="N30" s="99"/>
      <c r="O30" s="99">
        <f t="shared" si="4"/>
        <v>0</v>
      </c>
      <c r="P30" s="99">
        <f t="shared" si="5"/>
        <v>0</v>
      </c>
      <c r="Q30" s="99">
        <f t="shared" si="6"/>
        <v>0</v>
      </c>
      <c r="R30" s="99">
        <f t="shared" si="7"/>
        <v>0</v>
      </c>
      <c r="S30" s="99">
        <f t="shared" si="8"/>
        <v>0</v>
      </c>
      <c r="T30" s="99"/>
      <c r="U30" s="99">
        <f t="shared" si="9"/>
        <v>0</v>
      </c>
      <c r="V30" s="99">
        <f t="shared" si="10"/>
        <v>0</v>
      </c>
      <c r="W30" s="99">
        <f t="shared" si="11"/>
        <v>0</v>
      </c>
      <c r="X30" s="99">
        <f t="shared" si="12"/>
        <v>0</v>
      </c>
      <c r="Y30" s="99">
        <f t="shared" si="13"/>
        <v>0</v>
      </c>
      <c r="Z30" s="99"/>
      <c r="AA30" s="99">
        <f t="shared" si="14"/>
        <v>0</v>
      </c>
      <c r="AB30" s="99">
        <f t="shared" si="15"/>
        <v>0</v>
      </c>
    </row>
    <row r="31" spans="1:28" x14ac:dyDescent="0.3">
      <c r="A31" s="14">
        <v>9</v>
      </c>
      <c r="B31" s="2"/>
      <c r="C31" s="2"/>
      <c r="D31" s="69"/>
      <c r="E31" s="4"/>
      <c r="F31" s="4"/>
      <c r="G31" s="69"/>
      <c r="H31" s="69"/>
      <c r="I31" s="69"/>
      <c r="J31" s="77"/>
      <c r="K31" s="31" t="str">
        <f t="shared" si="1"/>
        <v/>
      </c>
      <c r="L31" s="99" t="str">
        <f t="shared" si="2"/>
        <v/>
      </c>
      <c r="M31" s="99" t="str">
        <f t="shared" si="3"/>
        <v/>
      </c>
      <c r="N31" s="99"/>
      <c r="O31" s="99">
        <f t="shared" si="4"/>
        <v>0</v>
      </c>
      <c r="P31" s="99">
        <f t="shared" si="5"/>
        <v>0</v>
      </c>
      <c r="Q31" s="99">
        <f t="shared" si="6"/>
        <v>0</v>
      </c>
      <c r="R31" s="99">
        <f t="shared" si="7"/>
        <v>0</v>
      </c>
      <c r="S31" s="99">
        <f t="shared" si="8"/>
        <v>0</v>
      </c>
      <c r="T31" s="99"/>
      <c r="U31" s="99">
        <f t="shared" si="9"/>
        <v>0</v>
      </c>
      <c r="V31" s="99">
        <f t="shared" si="10"/>
        <v>0</v>
      </c>
      <c r="W31" s="99">
        <f t="shared" si="11"/>
        <v>0</v>
      </c>
      <c r="X31" s="99">
        <f t="shared" si="12"/>
        <v>0</v>
      </c>
      <c r="Y31" s="99">
        <f t="shared" si="13"/>
        <v>0</v>
      </c>
      <c r="Z31" s="99"/>
      <c r="AA31" s="99">
        <f t="shared" si="14"/>
        <v>0</v>
      </c>
      <c r="AB31" s="99">
        <f t="shared" si="15"/>
        <v>0</v>
      </c>
    </row>
    <row r="32" spans="1:28" ht="6.6" customHeight="1" thickBot="1" x14ac:dyDescent="0.35">
      <c r="A32" s="22"/>
      <c r="B32" s="23"/>
      <c r="C32" s="23"/>
      <c r="D32" s="23"/>
      <c r="E32" s="23"/>
      <c r="F32" s="23"/>
      <c r="G32" s="23"/>
      <c r="H32" s="23"/>
      <c r="I32" s="23"/>
      <c r="J32" s="39"/>
      <c r="L32" s="99"/>
      <c r="M32" s="99"/>
      <c r="N32" s="99"/>
      <c r="O32" s="99"/>
      <c r="P32" s="99"/>
      <c r="Q32" s="99"/>
      <c r="R32" s="99"/>
      <c r="S32" s="99"/>
      <c r="T32" s="99"/>
      <c r="U32" s="99"/>
      <c r="V32" s="99"/>
      <c r="W32" s="99"/>
      <c r="X32" s="99"/>
      <c r="Y32" s="99"/>
      <c r="Z32" s="99"/>
      <c r="AA32" s="99"/>
      <c r="AB32" s="99"/>
    </row>
    <row r="33" spans="1:28" ht="15" customHeight="1" thickBot="1" x14ac:dyDescent="0.35">
      <c r="L33" s="100">
        <f>SUM(L20:L31)</f>
        <v>0</v>
      </c>
      <c r="M33" s="100">
        <f>SUM(M20:M31)</f>
        <v>0</v>
      </c>
      <c r="N33" s="99"/>
      <c r="O33" s="100">
        <f>SUM(O20:O31)</f>
        <v>0</v>
      </c>
      <c r="P33" s="100">
        <f t="shared" ref="P33:S33" si="22">SUM(P20:P31)</f>
        <v>0</v>
      </c>
      <c r="Q33" s="100">
        <f t="shared" si="22"/>
        <v>0</v>
      </c>
      <c r="R33" s="100">
        <f t="shared" si="22"/>
        <v>0</v>
      </c>
      <c r="S33" s="100">
        <f t="shared" si="22"/>
        <v>0</v>
      </c>
      <c r="T33" s="99"/>
      <c r="U33" s="100">
        <f>SUM(U20:U31)</f>
        <v>0</v>
      </c>
      <c r="V33" s="100">
        <f t="shared" ref="V33:Y33" si="23">SUM(V20:V31)</f>
        <v>0</v>
      </c>
      <c r="W33" s="100">
        <f t="shared" si="23"/>
        <v>0</v>
      </c>
      <c r="X33" s="100">
        <f t="shared" si="23"/>
        <v>0</v>
      </c>
      <c r="Y33" s="100">
        <f t="shared" si="23"/>
        <v>0</v>
      </c>
      <c r="Z33" s="99"/>
      <c r="AA33" s="99"/>
      <c r="AB33" s="99"/>
    </row>
    <row r="34" spans="1:28" ht="30" customHeight="1" x14ac:dyDescent="0.3">
      <c r="A34" s="435" t="str">
        <f>IF($A$1&lt;&gt;"","INSTALLATION - analyse du contexte : DETTES financières - Autres dettes liées à l'unité de production (HORMIS celles portant le cas échéant sur les acquisitions pour lesquelles vous sollicitez l'aide à l'installation (à décrire ailleurs).","")</f>
        <v/>
      </c>
      <c r="B34" s="436"/>
      <c r="C34" s="436"/>
      <c r="D34" s="436"/>
      <c r="E34" s="436"/>
      <c r="F34" s="436"/>
      <c r="G34" s="436"/>
      <c r="H34" s="436"/>
      <c r="I34" s="436"/>
      <c r="J34" s="437"/>
      <c r="K34" s="54"/>
      <c r="L34" s="54"/>
      <c r="M34" s="54"/>
      <c r="N34" s="54"/>
      <c r="O34" s="54"/>
      <c r="P34" s="54"/>
    </row>
    <row r="35" spans="1:28" ht="4.2" customHeight="1" x14ac:dyDescent="0.3">
      <c r="A35" s="45"/>
      <c r="B35" s="54"/>
      <c r="C35" s="54"/>
      <c r="D35" s="54"/>
      <c r="E35" s="54"/>
      <c r="F35" s="54"/>
      <c r="G35" s="54"/>
      <c r="H35" s="54"/>
      <c r="I35" s="54"/>
      <c r="J35" s="55"/>
      <c r="K35" s="54"/>
      <c r="L35" s="54"/>
      <c r="M35" s="54"/>
      <c r="N35" s="54"/>
      <c r="O35" s="54"/>
      <c r="P35" s="54"/>
    </row>
    <row r="36" spans="1:28" x14ac:dyDescent="0.3">
      <c r="A36" s="40" t="str">
        <f>IF($A$1="","L'aide sollicitée ne requiert pas l'encodage des informations de cette rubrique.","")</f>
        <v>L'aide sollicitée ne requiert pas l'encodage des informations de cette rubrique.</v>
      </c>
      <c r="B36" s="12"/>
      <c r="C36" s="12"/>
      <c r="D36" s="12"/>
      <c r="E36" s="54"/>
      <c r="F36" s="54"/>
      <c r="G36" s="54"/>
      <c r="H36" s="54"/>
      <c r="I36" s="54"/>
      <c r="J36" s="55"/>
      <c r="K36" s="54"/>
      <c r="L36" s="54"/>
      <c r="M36" s="54"/>
      <c r="N36" s="54"/>
      <c r="O36" s="54"/>
      <c r="P36" s="54"/>
    </row>
    <row r="37" spans="1:28" ht="4.8" customHeight="1" x14ac:dyDescent="0.3">
      <c r="A37" s="14"/>
      <c r="B37" s="12"/>
      <c r="C37" s="12"/>
      <c r="D37" s="12"/>
      <c r="E37" s="12"/>
      <c r="F37" s="12"/>
      <c r="G37" s="12"/>
      <c r="H37" s="12"/>
      <c r="I37" s="12"/>
      <c r="J37" s="38"/>
    </row>
    <row r="38" spans="1:28" x14ac:dyDescent="0.3">
      <c r="A38" s="14"/>
      <c r="B38" s="54" t="str">
        <f>IF($A$36&lt;&gt;"","","Emprunts sur moins d'un an :")</f>
        <v/>
      </c>
      <c r="C38" s="76"/>
      <c r="D38" s="42" t="s">
        <v>805</v>
      </c>
      <c r="E38" s="12"/>
      <c r="F38" s="12"/>
      <c r="G38" s="12"/>
      <c r="H38" s="12"/>
      <c r="I38" s="12"/>
      <c r="J38" s="38"/>
    </row>
    <row r="39" spans="1:28" ht="4.8" customHeight="1" x14ac:dyDescent="0.3">
      <c r="A39" s="14"/>
      <c r="B39" s="12"/>
      <c r="C39" s="12"/>
      <c r="D39" s="12"/>
      <c r="E39" s="12"/>
      <c r="F39" s="12"/>
      <c r="G39" s="12"/>
      <c r="H39" s="12"/>
      <c r="I39" s="12"/>
      <c r="J39" s="38"/>
    </row>
    <row r="40" spans="1:28" x14ac:dyDescent="0.3">
      <c r="A40" s="14"/>
      <c r="B40" s="12" t="str">
        <f>IF($A$36&lt;&gt;"","","Dettes auprès de fournisseurs :")</f>
        <v/>
      </c>
      <c r="C40" s="69"/>
      <c r="D40" s="42" t="s">
        <v>805</v>
      </c>
      <c r="E40" s="12"/>
      <c r="F40" s="12"/>
      <c r="G40" s="12"/>
      <c r="H40" s="12"/>
      <c r="I40" s="12"/>
      <c r="J40" s="38"/>
    </row>
    <row r="41" spans="1:28" ht="4.8" customHeight="1" x14ac:dyDescent="0.3">
      <c r="A41" s="14"/>
      <c r="B41" s="12"/>
      <c r="C41" s="12"/>
      <c r="D41" s="12"/>
      <c r="E41" s="12"/>
      <c r="F41" s="12"/>
      <c r="G41" s="12"/>
      <c r="H41" s="12"/>
      <c r="I41" s="12"/>
      <c r="J41" s="38"/>
    </row>
    <row r="42" spans="1:28" x14ac:dyDescent="0.3">
      <c r="A42" s="14"/>
      <c r="B42" s="12" t="str">
        <f>IF($A$36&lt;&gt;"","","Dettes fiscales :")</f>
        <v/>
      </c>
      <c r="C42" s="69"/>
      <c r="D42" s="42" t="s">
        <v>805</v>
      </c>
      <c r="E42" s="12"/>
      <c r="F42" s="12"/>
      <c r="G42" s="12"/>
      <c r="H42" s="12"/>
      <c r="I42" s="12"/>
      <c r="J42" s="38"/>
    </row>
    <row r="43" spans="1:28" ht="4.8" customHeight="1" x14ac:dyDescent="0.3">
      <c r="A43" s="14"/>
      <c r="B43" s="12"/>
      <c r="C43" s="12"/>
      <c r="D43" s="12"/>
      <c r="E43" s="12"/>
      <c r="F43" s="12"/>
      <c r="G43" s="12"/>
      <c r="H43" s="12"/>
      <c r="I43" s="12"/>
      <c r="J43" s="38"/>
    </row>
    <row r="44" spans="1:28" x14ac:dyDescent="0.3">
      <c r="A44" s="14"/>
      <c r="B44" s="12" t="str">
        <f>IF($A$36&lt;&gt;"","","Dettes sociales :")</f>
        <v/>
      </c>
      <c r="C44" s="69"/>
      <c r="D44" s="42" t="s">
        <v>805</v>
      </c>
      <c r="E44" s="12"/>
      <c r="F44" s="12"/>
      <c r="G44" s="12"/>
      <c r="H44" s="12"/>
      <c r="I44" s="12"/>
      <c r="J44" s="38"/>
    </row>
    <row r="45" spans="1:28" ht="3.6" customHeight="1" x14ac:dyDescent="0.3">
      <c r="A45" s="14"/>
      <c r="B45" s="12"/>
      <c r="C45" s="12"/>
      <c r="D45" s="12"/>
      <c r="E45" s="12"/>
      <c r="F45" s="12"/>
      <c r="G45" s="12"/>
      <c r="H45" s="12"/>
      <c r="I45" s="12"/>
      <c r="J45" s="38"/>
    </row>
    <row r="46" spans="1:28" x14ac:dyDescent="0.3">
      <c r="A46" s="14"/>
      <c r="B46" s="12" t="str">
        <f>IF($A$36&lt;&gt;"","","Autres dettes :")</f>
        <v/>
      </c>
      <c r="C46" s="69"/>
      <c r="D46" s="42" t="s">
        <v>805</v>
      </c>
      <c r="E46" s="12"/>
      <c r="F46" s="12"/>
      <c r="G46" s="12"/>
      <c r="H46" s="12"/>
      <c r="I46" s="12"/>
      <c r="J46" s="38"/>
    </row>
    <row r="47" spans="1:28" ht="6.6" customHeight="1" thickBot="1" x14ac:dyDescent="0.35">
      <c r="A47" s="22"/>
      <c r="B47" s="23"/>
      <c r="C47" s="23"/>
      <c r="D47" s="23"/>
      <c r="E47" s="23"/>
      <c r="F47" s="23"/>
      <c r="G47" s="23"/>
      <c r="H47" s="23"/>
      <c r="I47" s="23"/>
      <c r="J47" s="39"/>
    </row>
    <row r="48" spans="1:28" ht="9.6" customHeight="1" x14ac:dyDescent="0.3"/>
    <row r="49" spans="1:13" ht="7.2" customHeight="1" x14ac:dyDescent="0.3"/>
    <row r="50" spans="1:13" x14ac:dyDescent="0.3">
      <c r="A50" s="25" t="str">
        <f ca="1">CONCATENATE("ENTR. &lt;&lt; ",'1-signature'!$F$33," &gt;&gt; - ",,'2-nature_aide'!$A$108," - soumis ",TODAY()," - Dettes à l'installation")</f>
        <v>ENTR. &lt;&lt;  &gt;&gt; - Aide sollicitée pour  - soumis 44225 - Dettes à l'installation</v>
      </c>
    </row>
    <row r="57" spans="1:13" x14ac:dyDescent="0.3">
      <c r="A57" s="99"/>
      <c r="B57" s="99" t="s">
        <v>6</v>
      </c>
      <c r="C57" s="99"/>
      <c r="D57" s="99"/>
      <c r="E57" s="99"/>
      <c r="F57" s="99"/>
      <c r="G57" s="99"/>
      <c r="H57" s="99"/>
      <c r="I57" s="99"/>
      <c r="J57" s="99"/>
      <c r="K57" s="99"/>
      <c r="L57" s="99"/>
      <c r="M57" s="99"/>
    </row>
    <row r="58" spans="1:13" x14ac:dyDescent="0.3">
      <c r="A58" s="99"/>
      <c r="B58" s="99" t="s">
        <v>319</v>
      </c>
      <c r="C58" s="99"/>
      <c r="D58" s="99"/>
      <c r="E58" s="99"/>
      <c r="F58" s="99"/>
      <c r="G58" s="99"/>
      <c r="H58" s="99"/>
      <c r="I58" s="99"/>
      <c r="J58" s="99"/>
      <c r="K58" s="99"/>
      <c r="L58" s="99"/>
      <c r="M58" s="99"/>
    </row>
    <row r="59" spans="1:13" ht="15" customHeight="1" x14ac:dyDescent="0.3">
      <c r="A59" s="99"/>
      <c r="B59" s="99"/>
      <c r="C59" s="99" t="s">
        <v>4</v>
      </c>
      <c r="D59" s="99" t="s">
        <v>5</v>
      </c>
      <c r="E59" s="99" t="s">
        <v>205</v>
      </c>
      <c r="F59" s="99"/>
      <c r="G59" s="99"/>
      <c r="H59" s="99"/>
      <c r="I59" s="99"/>
      <c r="J59" s="99"/>
      <c r="K59" s="99" t="s">
        <v>1107</v>
      </c>
      <c r="L59" s="99" t="s">
        <v>1108</v>
      </c>
      <c r="M59" s="99" t="s">
        <v>1109</v>
      </c>
    </row>
    <row r="60" spans="1:13" x14ac:dyDescent="0.3">
      <c r="A60" s="99"/>
      <c r="B60" s="99"/>
      <c r="C60" s="99"/>
      <c r="D60" s="99"/>
      <c r="E60" s="99"/>
      <c r="F60" s="99"/>
      <c r="G60" s="99"/>
      <c r="H60" s="99"/>
      <c r="I60" s="99"/>
      <c r="J60" s="99"/>
      <c r="K60" s="99"/>
      <c r="L60" s="99"/>
      <c r="M60" s="99"/>
    </row>
    <row r="61" spans="1:13" ht="30" x14ac:dyDescent="0.3">
      <c r="A61" s="99"/>
      <c r="B61" s="247" t="s">
        <v>734</v>
      </c>
      <c r="C61" s="99" t="s">
        <v>678</v>
      </c>
      <c r="D61" s="110" t="s">
        <v>489</v>
      </c>
      <c r="E61" s="99"/>
      <c r="F61" s="99"/>
      <c r="G61" s="99"/>
      <c r="H61" s="99"/>
      <c r="I61" s="99"/>
      <c r="J61" s="99"/>
      <c r="K61" s="99">
        <v>1</v>
      </c>
      <c r="L61" s="99"/>
      <c r="M61" s="99"/>
    </row>
    <row r="62" spans="1:13" x14ac:dyDescent="0.3">
      <c r="A62" s="99"/>
      <c r="B62" s="247"/>
      <c r="C62" s="99" t="s">
        <v>681</v>
      </c>
      <c r="D62" s="110" t="s">
        <v>490</v>
      </c>
      <c r="E62" s="99"/>
      <c r="F62" s="99"/>
      <c r="G62" s="99"/>
      <c r="H62" s="99"/>
      <c r="I62" s="99"/>
      <c r="J62" s="99"/>
      <c r="K62" s="99">
        <v>1</v>
      </c>
      <c r="L62" s="99"/>
      <c r="M62" s="99"/>
    </row>
    <row r="63" spans="1:13" x14ac:dyDescent="0.3">
      <c r="A63" s="99"/>
      <c r="B63" s="247"/>
      <c r="C63" s="99" t="s">
        <v>679</v>
      </c>
      <c r="D63" s="110" t="s">
        <v>491</v>
      </c>
      <c r="E63" s="99"/>
      <c r="F63" s="99"/>
      <c r="G63" s="99"/>
      <c r="H63" s="99"/>
      <c r="I63" s="99"/>
      <c r="J63" s="99"/>
      <c r="K63" s="99">
        <v>1</v>
      </c>
      <c r="L63" s="99"/>
      <c r="M63" s="99"/>
    </row>
    <row r="64" spans="1:13" x14ac:dyDescent="0.3">
      <c r="A64" s="99"/>
      <c r="B64" s="247"/>
      <c r="C64" s="99" t="s">
        <v>680</v>
      </c>
      <c r="D64" s="110" t="s">
        <v>492</v>
      </c>
      <c r="E64" s="99"/>
      <c r="F64" s="99"/>
      <c r="G64" s="99"/>
      <c r="H64" s="99"/>
      <c r="I64" s="99"/>
      <c r="J64" s="99"/>
      <c r="K64" s="99">
        <v>1</v>
      </c>
      <c r="L64" s="99"/>
      <c r="M64" s="99">
        <v>1</v>
      </c>
    </row>
    <row r="65" spans="1:13" x14ac:dyDescent="0.3">
      <c r="A65" s="99"/>
      <c r="B65" s="247"/>
      <c r="C65" s="99" t="s">
        <v>682</v>
      </c>
      <c r="D65" s="110" t="s">
        <v>493</v>
      </c>
      <c r="E65" s="99"/>
      <c r="F65" s="99"/>
      <c r="G65" s="99"/>
      <c r="H65" s="99"/>
      <c r="I65" s="99"/>
      <c r="J65" s="99"/>
      <c r="K65" s="99">
        <v>1</v>
      </c>
      <c r="L65" s="99"/>
      <c r="M65" s="99"/>
    </row>
    <row r="66" spans="1:13" x14ac:dyDescent="0.3">
      <c r="A66" s="99"/>
      <c r="B66" s="247"/>
      <c r="C66" s="99" t="s">
        <v>683</v>
      </c>
      <c r="D66" s="110" t="s">
        <v>494</v>
      </c>
      <c r="E66" s="99"/>
      <c r="F66" s="99"/>
      <c r="G66" s="99"/>
      <c r="H66" s="99"/>
      <c r="I66" s="99"/>
      <c r="J66" s="99"/>
      <c r="K66" s="99">
        <v>1</v>
      </c>
      <c r="L66" s="99"/>
      <c r="M66" s="99"/>
    </row>
    <row r="67" spans="1:13" x14ac:dyDescent="0.3">
      <c r="A67" s="99"/>
      <c r="B67" s="247"/>
      <c r="C67" s="99" t="s">
        <v>684</v>
      </c>
      <c r="D67" s="110" t="s">
        <v>495</v>
      </c>
      <c r="E67" s="99"/>
      <c r="F67" s="99"/>
      <c r="G67" s="99"/>
      <c r="H67" s="99"/>
      <c r="I67" s="99"/>
      <c r="J67" s="99"/>
      <c r="K67" s="99">
        <v>1</v>
      </c>
      <c r="L67" s="99"/>
      <c r="M67" s="99"/>
    </row>
    <row r="68" spans="1:13" x14ac:dyDescent="0.3">
      <c r="A68" s="99"/>
      <c r="B68" s="247"/>
      <c r="C68" s="99" t="s">
        <v>685</v>
      </c>
      <c r="D68" s="110" t="s">
        <v>496</v>
      </c>
      <c r="E68" s="99"/>
      <c r="F68" s="99"/>
      <c r="G68" s="99"/>
      <c r="H68" s="99"/>
      <c r="I68" s="99"/>
      <c r="J68" s="99"/>
      <c r="K68" s="99">
        <v>1</v>
      </c>
      <c r="L68" s="99"/>
      <c r="M68" s="99"/>
    </row>
    <row r="69" spans="1:13" x14ac:dyDescent="0.3">
      <c r="A69" s="99"/>
      <c r="B69" s="247"/>
      <c r="C69" s="99" t="s">
        <v>686</v>
      </c>
      <c r="D69" s="110" t="s">
        <v>497</v>
      </c>
      <c r="E69" s="99"/>
      <c r="F69" s="99"/>
      <c r="G69" s="99"/>
      <c r="H69" s="99"/>
      <c r="I69" s="99"/>
      <c r="J69" s="99"/>
      <c r="K69" s="99">
        <v>1</v>
      </c>
      <c r="L69" s="99"/>
      <c r="M69" s="99"/>
    </row>
    <row r="70" spans="1:13" x14ac:dyDescent="0.3">
      <c r="A70" s="99"/>
      <c r="B70" s="247"/>
      <c r="C70" s="99" t="s">
        <v>687</v>
      </c>
      <c r="D70" s="110" t="s">
        <v>498</v>
      </c>
      <c r="E70" s="99"/>
      <c r="F70" s="99"/>
      <c r="G70" s="99"/>
      <c r="H70" s="99"/>
      <c r="I70" s="99"/>
      <c r="J70" s="99"/>
      <c r="K70" s="99">
        <v>1</v>
      </c>
      <c r="L70" s="99"/>
      <c r="M70" s="99"/>
    </row>
    <row r="71" spans="1:13" x14ac:dyDescent="0.3">
      <c r="A71" s="99"/>
      <c r="B71" s="247"/>
      <c r="C71" s="99" t="s">
        <v>688</v>
      </c>
      <c r="D71" s="110" t="s">
        <v>499</v>
      </c>
      <c r="E71" s="99"/>
      <c r="F71" s="99"/>
      <c r="G71" s="99"/>
      <c r="H71" s="99"/>
      <c r="I71" s="99"/>
      <c r="J71" s="99"/>
      <c r="K71" s="99">
        <v>1</v>
      </c>
      <c r="L71" s="99"/>
      <c r="M71" s="99"/>
    </row>
    <row r="72" spans="1:13" x14ac:dyDescent="0.3">
      <c r="A72" s="99"/>
      <c r="B72" s="247"/>
      <c r="C72" s="99" t="s">
        <v>695</v>
      </c>
      <c r="D72" s="110" t="s">
        <v>564</v>
      </c>
      <c r="E72" s="99"/>
      <c r="F72" s="99"/>
      <c r="G72" s="99"/>
      <c r="H72" s="99"/>
      <c r="I72" s="99"/>
      <c r="J72" s="99"/>
      <c r="K72" s="99">
        <v>1</v>
      </c>
      <c r="L72" s="99"/>
      <c r="M72" s="99"/>
    </row>
    <row r="73" spans="1:13" x14ac:dyDescent="0.3">
      <c r="A73" s="99"/>
      <c r="B73" s="247"/>
      <c r="C73" s="99" t="s">
        <v>689</v>
      </c>
      <c r="D73" s="110" t="s">
        <v>500</v>
      </c>
      <c r="E73" s="99"/>
      <c r="F73" s="99"/>
      <c r="G73" s="99"/>
      <c r="H73" s="99"/>
      <c r="I73" s="99"/>
      <c r="J73" s="99"/>
      <c r="K73" s="99">
        <v>1</v>
      </c>
      <c r="L73" s="99"/>
      <c r="M73" s="99"/>
    </row>
    <row r="74" spans="1:13" x14ac:dyDescent="0.3">
      <c r="A74" s="99"/>
      <c r="B74" s="247"/>
      <c r="C74" s="99" t="s">
        <v>690</v>
      </c>
      <c r="D74" s="110" t="s">
        <v>501</v>
      </c>
      <c r="E74" s="99"/>
      <c r="F74" s="99"/>
      <c r="G74" s="99"/>
      <c r="H74" s="110"/>
      <c r="I74" s="99"/>
      <c r="J74" s="99"/>
      <c r="K74" s="99">
        <v>1</v>
      </c>
      <c r="L74" s="99"/>
      <c r="M74" s="99"/>
    </row>
    <row r="75" spans="1:13" x14ac:dyDescent="0.3">
      <c r="A75" s="99"/>
      <c r="B75" s="247"/>
      <c r="C75" s="99" t="s">
        <v>691</v>
      </c>
      <c r="D75" s="110" t="s">
        <v>502</v>
      </c>
      <c r="E75" s="99"/>
      <c r="F75" s="99"/>
      <c r="G75" s="99"/>
      <c r="H75" s="110"/>
      <c r="I75" s="99"/>
      <c r="J75" s="99"/>
      <c r="K75" s="99">
        <v>1</v>
      </c>
      <c r="L75" s="99"/>
      <c r="M75" s="99">
        <v>1</v>
      </c>
    </row>
    <row r="76" spans="1:13" x14ac:dyDescent="0.3">
      <c r="A76" s="99"/>
      <c r="B76" s="247"/>
      <c r="C76" s="99" t="s">
        <v>692</v>
      </c>
      <c r="D76" s="110" t="s">
        <v>503</v>
      </c>
      <c r="E76" s="99"/>
      <c r="F76" s="99"/>
      <c r="G76" s="99"/>
      <c r="H76" s="110"/>
      <c r="I76" s="99"/>
      <c r="J76" s="99"/>
      <c r="K76" s="99">
        <v>1</v>
      </c>
      <c r="L76" s="99"/>
      <c r="M76" s="99"/>
    </row>
    <row r="77" spans="1:13" x14ac:dyDescent="0.3">
      <c r="A77" s="99"/>
      <c r="B77" s="99"/>
      <c r="C77" s="99" t="s">
        <v>739</v>
      </c>
      <c r="D77" s="110" t="s">
        <v>542</v>
      </c>
      <c r="E77" s="99"/>
      <c r="F77" s="99"/>
      <c r="G77" s="99"/>
      <c r="H77" s="99"/>
      <c r="I77" s="99"/>
      <c r="J77" s="99"/>
      <c r="K77" s="99">
        <v>1</v>
      </c>
      <c r="L77" s="99"/>
      <c r="M77" s="99"/>
    </row>
    <row r="78" spans="1:13" x14ac:dyDescent="0.3">
      <c r="A78" s="99"/>
      <c r="B78" s="99"/>
      <c r="C78" s="99" t="s">
        <v>735</v>
      </c>
      <c r="D78" s="110" t="s">
        <v>543</v>
      </c>
      <c r="E78" s="99"/>
      <c r="F78" s="99"/>
      <c r="G78" s="99"/>
      <c r="H78" s="99"/>
      <c r="I78" s="99"/>
      <c r="J78" s="99"/>
      <c r="K78" s="99">
        <v>1</v>
      </c>
      <c r="L78" s="99"/>
      <c r="M78" s="99"/>
    </row>
    <row r="79" spans="1:13" x14ac:dyDescent="0.3">
      <c r="A79" s="99"/>
      <c r="B79" s="99"/>
      <c r="C79" s="99" t="s">
        <v>736</v>
      </c>
      <c r="D79" s="110" t="s">
        <v>544</v>
      </c>
      <c r="E79" s="99"/>
      <c r="F79" s="99"/>
      <c r="G79" s="99"/>
      <c r="H79" s="99"/>
      <c r="I79" s="99"/>
      <c r="J79" s="99"/>
      <c r="K79" s="99"/>
      <c r="L79" s="99">
        <v>1</v>
      </c>
      <c r="M79" s="99"/>
    </row>
    <row r="80" spans="1:13" x14ac:dyDescent="0.3">
      <c r="A80" s="99"/>
      <c r="B80" s="99"/>
      <c r="C80" s="99" t="s">
        <v>737</v>
      </c>
      <c r="D80" s="110" t="s">
        <v>545</v>
      </c>
      <c r="E80" s="99"/>
      <c r="F80" s="99"/>
      <c r="G80" s="99"/>
      <c r="H80" s="99"/>
      <c r="I80" s="99"/>
      <c r="J80" s="99"/>
      <c r="K80" s="99"/>
      <c r="L80" s="99">
        <v>1</v>
      </c>
      <c r="M80" s="99"/>
    </row>
    <row r="81" spans="1:15" x14ac:dyDescent="0.3">
      <c r="A81" s="99"/>
      <c r="B81" s="99"/>
      <c r="C81" s="99" t="s">
        <v>738</v>
      </c>
      <c r="D81" s="110" t="s">
        <v>546</v>
      </c>
      <c r="E81" s="99"/>
      <c r="F81" s="99"/>
      <c r="G81" s="99"/>
      <c r="H81" s="99"/>
      <c r="I81" s="99"/>
      <c r="J81" s="99"/>
      <c r="K81" s="99"/>
      <c r="L81" s="99">
        <v>1</v>
      </c>
      <c r="M81" s="99"/>
    </row>
    <row r="82" spans="1:15" x14ac:dyDescent="0.3">
      <c r="A82" s="99"/>
      <c r="B82" s="99"/>
      <c r="C82" s="99" t="s">
        <v>1132</v>
      </c>
      <c r="D82" s="99" t="s">
        <v>1134</v>
      </c>
      <c r="E82" s="99"/>
      <c r="F82" s="99"/>
      <c r="G82" s="99"/>
      <c r="H82" s="99"/>
      <c r="I82" s="99"/>
      <c r="J82" s="99"/>
      <c r="K82" s="99">
        <v>1</v>
      </c>
      <c r="L82" s="99"/>
      <c r="M82" s="99"/>
    </row>
    <row r="83" spans="1:15" x14ac:dyDescent="0.3">
      <c r="A83" s="99"/>
      <c r="B83" s="99"/>
      <c r="C83" s="99" t="s">
        <v>1133</v>
      </c>
      <c r="D83" s="99" t="s">
        <v>1135</v>
      </c>
      <c r="E83" s="99"/>
      <c r="F83" s="99"/>
      <c r="G83" s="99"/>
      <c r="H83" s="99"/>
      <c r="I83" s="99"/>
      <c r="J83" s="99"/>
      <c r="K83" s="99"/>
      <c r="L83" s="99">
        <v>1</v>
      </c>
      <c r="M83" s="99"/>
    </row>
    <row r="84" spans="1:15" x14ac:dyDescent="0.3">
      <c r="A84" s="99"/>
      <c r="B84" s="99"/>
      <c r="C84" s="99" t="s">
        <v>820</v>
      </c>
      <c r="D84" s="110" t="s">
        <v>1136</v>
      </c>
      <c r="E84" s="99"/>
      <c r="F84" s="99"/>
      <c r="G84" s="99"/>
      <c r="H84" s="99"/>
      <c r="I84" s="99"/>
      <c r="J84" s="99"/>
      <c r="K84" s="99"/>
      <c r="L84" s="99"/>
      <c r="M84" s="99">
        <v>1</v>
      </c>
    </row>
    <row r="85" spans="1:15" x14ac:dyDescent="0.3">
      <c r="A85" s="99"/>
      <c r="B85" s="99"/>
      <c r="C85" s="99"/>
      <c r="D85" s="99"/>
      <c r="E85" s="99"/>
      <c r="F85" s="99"/>
      <c r="G85" s="99"/>
      <c r="H85" s="99"/>
      <c r="I85" s="99"/>
      <c r="J85" s="99"/>
      <c r="K85" s="99"/>
      <c r="L85" s="99"/>
      <c r="M85" s="99"/>
    </row>
    <row r="86" spans="1:15" x14ac:dyDescent="0.3">
      <c r="A86" s="99"/>
      <c r="B86" s="99"/>
      <c r="C86" s="99"/>
      <c r="D86" s="99"/>
      <c r="E86" s="99"/>
      <c r="F86" s="99"/>
      <c r="G86" s="99"/>
      <c r="H86" s="99"/>
      <c r="I86" s="99"/>
      <c r="J86" s="99"/>
      <c r="K86" s="99"/>
      <c r="L86" s="99"/>
      <c r="M86" s="99"/>
    </row>
    <row r="87" spans="1:15" x14ac:dyDescent="0.3">
      <c r="A87" s="241"/>
      <c r="B87" s="241"/>
      <c r="C87" s="241"/>
      <c r="D87" s="241"/>
      <c r="E87" s="241"/>
      <c r="F87" s="241"/>
      <c r="G87" s="241"/>
      <c r="H87" s="241"/>
      <c r="I87" s="241"/>
      <c r="J87" s="241"/>
      <c r="K87" s="241"/>
      <c r="L87" s="241"/>
      <c r="M87" s="241"/>
    </row>
    <row r="88" spans="1:15" x14ac:dyDescent="0.3">
      <c r="A88" s="206" t="s">
        <v>764</v>
      </c>
      <c r="B88" s="99"/>
      <c r="C88" s="101"/>
      <c r="D88" s="99"/>
      <c r="E88" s="101"/>
      <c r="F88" s="99"/>
      <c r="G88" s="99"/>
      <c r="H88" s="99"/>
      <c r="I88" s="99"/>
      <c r="J88" s="99"/>
      <c r="K88" s="99"/>
      <c r="L88" s="99"/>
      <c r="M88" s="99"/>
      <c r="N88" s="138"/>
      <c r="O88" s="138"/>
    </row>
    <row r="89" spans="1:15" x14ac:dyDescent="0.3">
      <c r="A89" s="99" t="s">
        <v>6</v>
      </c>
      <c r="B89" s="99"/>
      <c r="C89" s="99" t="s">
        <v>4</v>
      </c>
      <c r="D89" s="99" t="s">
        <v>5</v>
      </c>
      <c r="E89" s="99"/>
      <c r="F89" s="99"/>
      <c r="G89" s="99" t="s">
        <v>366</v>
      </c>
      <c r="H89" s="99"/>
      <c r="I89" s="99"/>
      <c r="J89" s="99"/>
      <c r="K89" s="99"/>
      <c r="L89" s="99"/>
      <c r="M89" s="99"/>
      <c r="N89" s="138"/>
      <c r="O89" s="138"/>
    </row>
    <row r="90" spans="1:15" x14ac:dyDescent="0.3">
      <c r="A90" s="99"/>
      <c r="B90" s="99"/>
      <c r="C90" s="99"/>
      <c r="D90" s="99"/>
      <c r="E90" s="99"/>
      <c r="F90" s="99"/>
      <c r="G90" s="99"/>
      <c r="H90" s="99"/>
      <c r="I90" s="99"/>
      <c r="J90" s="99"/>
      <c r="K90" s="99"/>
      <c r="L90" s="99"/>
      <c r="M90" s="99"/>
      <c r="N90" s="138"/>
      <c r="O90" s="138"/>
    </row>
    <row r="91" spans="1:15" x14ac:dyDescent="0.3">
      <c r="A91" s="99" t="s">
        <v>761</v>
      </c>
      <c r="B91" s="99"/>
      <c r="C91" s="99" t="s">
        <v>583</v>
      </c>
      <c r="D91" s="99" t="s">
        <v>362</v>
      </c>
      <c r="E91" s="99"/>
      <c r="F91" s="99"/>
      <c r="G91" s="99"/>
      <c r="H91" s="99"/>
      <c r="I91" s="99"/>
      <c r="J91" s="99"/>
      <c r="K91" s="99"/>
      <c r="L91" s="99"/>
      <c r="M91" s="99"/>
      <c r="N91" s="138"/>
      <c r="O91" s="138"/>
    </row>
    <row r="92" spans="1:15" x14ac:dyDescent="0.3">
      <c r="A92" s="99"/>
      <c r="B92" s="99"/>
      <c r="C92" s="99" t="s">
        <v>584</v>
      </c>
      <c r="D92" s="99" t="s">
        <v>368</v>
      </c>
      <c r="E92" s="99"/>
      <c r="F92" s="99"/>
      <c r="G92" s="102" t="s">
        <v>367</v>
      </c>
      <c r="H92" s="99"/>
      <c r="I92" s="99"/>
      <c r="J92" s="99"/>
      <c r="K92" s="99"/>
      <c r="L92" s="99"/>
      <c r="M92" s="99"/>
      <c r="N92" s="138"/>
      <c r="O92" s="138"/>
    </row>
    <row r="93" spans="1:15" x14ac:dyDescent="0.3">
      <c r="A93" s="99"/>
      <c r="B93" s="99"/>
      <c r="C93" s="99"/>
      <c r="D93" s="99"/>
      <c r="E93" s="99"/>
      <c r="F93" s="99"/>
      <c r="G93" s="99"/>
      <c r="H93" s="99"/>
      <c r="I93" s="99"/>
      <c r="J93" s="99"/>
      <c r="K93" s="99"/>
      <c r="L93" s="99"/>
      <c r="M93" s="99"/>
      <c r="N93" s="138"/>
      <c r="O93" s="138"/>
    </row>
    <row r="94" spans="1:15" x14ac:dyDescent="0.3">
      <c r="A94" s="99" t="s">
        <v>363</v>
      </c>
      <c r="B94" s="99"/>
      <c r="C94" s="99" t="s">
        <v>585</v>
      </c>
      <c r="D94" s="99" t="s">
        <v>1161</v>
      </c>
      <c r="E94" s="99"/>
      <c r="F94" s="99"/>
      <c r="G94" s="102" t="s">
        <v>365</v>
      </c>
      <c r="H94" s="99"/>
      <c r="I94" s="99"/>
      <c r="J94" s="99"/>
      <c r="K94" s="99"/>
      <c r="L94" s="99"/>
      <c r="M94" s="99"/>
      <c r="N94" s="138"/>
      <c r="O94" s="138"/>
    </row>
    <row r="95" spans="1:15" x14ac:dyDescent="0.3">
      <c r="A95" s="99"/>
      <c r="B95" s="99"/>
      <c r="C95" s="99" t="s">
        <v>586</v>
      </c>
      <c r="D95" s="99" t="s">
        <v>272</v>
      </c>
      <c r="E95" s="99"/>
      <c r="F95" s="99"/>
      <c r="G95" s="102" t="s">
        <v>554</v>
      </c>
      <c r="H95" s="99"/>
      <c r="I95" s="99"/>
      <c r="J95" s="99"/>
      <c r="K95" s="99"/>
      <c r="L95" s="99"/>
      <c r="M95" s="99"/>
      <c r="N95" s="138"/>
      <c r="O95" s="138"/>
    </row>
    <row r="96" spans="1:15" x14ac:dyDescent="0.3">
      <c r="A96" s="99"/>
      <c r="B96" s="99"/>
      <c r="C96" s="99"/>
      <c r="D96" s="99"/>
      <c r="E96" s="99"/>
      <c r="F96" s="99"/>
      <c r="G96" s="99"/>
      <c r="H96" s="99"/>
      <c r="I96" s="99"/>
      <c r="J96" s="99"/>
      <c r="K96" s="99"/>
      <c r="L96" s="99"/>
      <c r="M96" s="99"/>
      <c r="N96" s="138"/>
      <c r="O96" s="138"/>
    </row>
    <row r="97" spans="1:15" x14ac:dyDescent="0.3">
      <c r="A97" s="99"/>
      <c r="B97" s="99"/>
      <c r="C97" s="99"/>
      <c r="D97" s="99"/>
      <c r="E97" s="99"/>
      <c r="F97" s="99"/>
      <c r="G97" s="99"/>
      <c r="H97" s="99"/>
      <c r="I97" s="99"/>
      <c r="J97" s="99"/>
      <c r="K97" s="99"/>
      <c r="L97" s="99"/>
      <c r="M97" s="99"/>
      <c r="N97" s="138"/>
      <c r="O97" s="138"/>
    </row>
    <row r="98" spans="1:15" x14ac:dyDescent="0.3">
      <c r="A98" s="99" t="s">
        <v>3</v>
      </c>
      <c r="B98" s="99"/>
      <c r="C98" s="99" t="s">
        <v>598</v>
      </c>
      <c r="D98" s="99" t="s">
        <v>0</v>
      </c>
      <c r="E98" s="99"/>
      <c r="F98" s="99"/>
      <c r="G98" s="99"/>
      <c r="H98" s="99"/>
      <c r="I98" s="99"/>
      <c r="J98" s="99"/>
      <c r="K98" s="99"/>
      <c r="L98" s="99"/>
      <c r="M98" s="99"/>
      <c r="N98" s="138"/>
      <c r="O98" s="138"/>
    </row>
    <row r="99" spans="1:15" x14ac:dyDescent="0.3">
      <c r="A99" s="99"/>
      <c r="B99" s="99"/>
      <c r="C99" s="99" t="s">
        <v>599</v>
      </c>
      <c r="D99" s="99" t="s">
        <v>1</v>
      </c>
      <c r="E99" s="99"/>
      <c r="F99" s="99"/>
      <c r="G99" s="99"/>
      <c r="H99" s="99"/>
      <c r="I99" s="99"/>
      <c r="J99" s="99"/>
      <c r="K99" s="99"/>
      <c r="L99" s="99"/>
      <c r="M99" s="99"/>
      <c r="N99" s="138"/>
      <c r="O99" s="138"/>
    </row>
    <row r="100" spans="1:15" x14ac:dyDescent="0.3">
      <c r="A100" s="99"/>
      <c r="B100" s="99"/>
      <c r="C100" s="99" t="s">
        <v>600</v>
      </c>
      <c r="D100" s="99" t="s">
        <v>2</v>
      </c>
      <c r="E100" s="99"/>
      <c r="F100" s="99"/>
      <c r="G100" s="99"/>
      <c r="H100" s="99"/>
      <c r="I100" s="99"/>
      <c r="J100" s="99"/>
      <c r="K100" s="99"/>
      <c r="L100" s="99"/>
      <c r="M100" s="99"/>
      <c r="N100" s="138"/>
      <c r="O100" s="138"/>
    </row>
    <row r="101" spans="1:15" x14ac:dyDescent="0.3">
      <c r="A101" s="99"/>
      <c r="B101" s="99"/>
      <c r="C101" s="101"/>
      <c r="D101" s="99"/>
      <c r="E101" s="101"/>
      <c r="F101" s="99"/>
      <c r="G101" s="99"/>
      <c r="H101" s="99"/>
      <c r="I101" s="99"/>
      <c r="J101" s="99"/>
      <c r="K101" s="99"/>
      <c r="L101" s="99"/>
      <c r="M101" s="99"/>
      <c r="N101" s="138"/>
      <c r="O101" s="138"/>
    </row>
    <row r="102" spans="1:15" x14ac:dyDescent="0.3">
      <c r="A102" s="99"/>
      <c r="B102" s="99"/>
      <c r="C102" s="101"/>
      <c r="D102" s="99"/>
      <c r="E102" s="101"/>
      <c r="F102" s="99"/>
      <c r="G102" s="99"/>
      <c r="H102" s="99"/>
      <c r="I102" s="99"/>
      <c r="J102" s="99"/>
      <c r="K102" s="99"/>
      <c r="L102" s="99"/>
      <c r="M102" s="99"/>
      <c r="N102" s="138"/>
      <c r="O102" s="138"/>
    </row>
  </sheetData>
  <sheetProtection algorithmName="SHA-512" hashValue="6ZbpkcQpvtMbbsCYWCAKNhWXJ42mZaLIJV/WnehLX1eLuKLHSL5lDtbrcAki4v28Z38bwRz9pluLCMOO/yQ4Kg==" saltValue="qpXORhxI5P+FNiRJcm2FvQ==" spinCount="100000" sheet="1" selectLockedCells="1"/>
  <customSheetViews>
    <customSheetView guid="{AE41DE6F-95E5-46AF-A2EB-15E2780C478F}" fitToPage="1">
      <selection activeCell="B4" sqref="B4"/>
      <pageMargins left="0.70866141732283472" right="0.52" top="0.42" bottom="0.45" header="0.31496062992125984" footer="0.48"/>
      <pageSetup paperSize="9" scale="84" orientation="landscape" r:id="rId1"/>
      <headerFooter>
        <oddFooter>&amp;Rpage 8/11</oddFooter>
      </headerFooter>
    </customSheetView>
  </customSheetViews>
  <mergeCells count="3">
    <mergeCell ref="B18:J18"/>
    <mergeCell ref="E7:I8"/>
    <mergeCell ref="A34:J34"/>
  </mergeCells>
  <conditionalFormatting sqref="A17:J17 A18:B18">
    <cfRule type="expression" dxfId="345" priority="36">
      <formula>$A$17&lt;&gt;""</formula>
    </cfRule>
  </conditionalFormatting>
  <conditionalFormatting sqref="B20">
    <cfRule type="expression" dxfId="344" priority="35">
      <formula>AND($A$17="",$B$20="")</formula>
    </cfRule>
  </conditionalFormatting>
  <conditionalFormatting sqref="C20">
    <cfRule type="expression" dxfId="343" priority="34">
      <formula>AND($A$17="",$B$20&lt;&gt;"",$B$20&lt;&gt;$D$84,$C$20="")</formula>
    </cfRule>
  </conditionalFormatting>
  <conditionalFormatting sqref="A36:D36">
    <cfRule type="expression" dxfId="342" priority="31">
      <formula>$A$36&lt;&gt;""</formula>
    </cfRule>
  </conditionalFormatting>
  <conditionalFormatting sqref="C38">
    <cfRule type="expression" dxfId="341" priority="30">
      <formula>AND($A$36="",$C$38="")</formula>
    </cfRule>
  </conditionalFormatting>
  <conditionalFormatting sqref="C40">
    <cfRule type="expression" dxfId="340" priority="29">
      <formula>AND($A$36="",$C$40="")</formula>
    </cfRule>
  </conditionalFormatting>
  <conditionalFormatting sqref="C42">
    <cfRule type="expression" dxfId="339" priority="28">
      <formula>AND($A$36="",$C$42="")</formula>
    </cfRule>
  </conditionalFormatting>
  <conditionalFormatting sqref="C44">
    <cfRule type="expression" dxfId="338" priority="27">
      <formula>AND($A$36="",$C$44="")</formula>
    </cfRule>
  </conditionalFormatting>
  <conditionalFormatting sqref="C46">
    <cfRule type="expression" dxfId="337" priority="26">
      <formula>AND($A$36="",$C$46="")</formula>
    </cfRule>
  </conditionalFormatting>
  <conditionalFormatting sqref="B20:J31">
    <cfRule type="expression" dxfId="336" priority="25">
      <formula>$A$17&lt;&gt;""</formula>
    </cfRule>
  </conditionalFormatting>
  <conditionalFormatting sqref="C38 C40 C42 C44 C46">
    <cfRule type="expression" dxfId="335" priority="24">
      <formula>$A$36&lt;&gt;""</formula>
    </cfRule>
  </conditionalFormatting>
  <conditionalFormatting sqref="A38:D46">
    <cfRule type="expression" dxfId="334" priority="23">
      <formula>$A$36&lt;&gt;""</formula>
    </cfRule>
  </conditionalFormatting>
  <conditionalFormatting sqref="D20">
    <cfRule type="expression" dxfId="333" priority="22">
      <formula>AND($A$17="",$B$20&lt;&gt;"",$B$20&lt;&gt;$D$84,$D$20="")</formula>
    </cfRule>
  </conditionalFormatting>
  <conditionalFormatting sqref="E20">
    <cfRule type="expression" dxfId="332" priority="21">
      <formula>AND($A$17="",$B$20&lt;&gt;"",$B$20&lt;&gt;$D$84,$E$20="")</formula>
    </cfRule>
  </conditionalFormatting>
  <conditionalFormatting sqref="F20">
    <cfRule type="expression" dxfId="331" priority="20">
      <formula>AND($A$17="",$B$20&lt;&gt;"",$B$20&lt;&gt;$D$84,$F$20="")</formula>
    </cfRule>
  </conditionalFormatting>
  <conditionalFormatting sqref="G20">
    <cfRule type="expression" dxfId="330" priority="19">
      <formula>AND($A$17="",$B$20&lt;&gt;"",$B$20&lt;&gt;$D$84,$G$20="")</formula>
    </cfRule>
  </conditionalFormatting>
  <conditionalFormatting sqref="H20">
    <cfRule type="expression" dxfId="329" priority="18">
      <formula>AND($A$17="",$B$20&lt;&gt;"",$B$20&lt;&gt;$D$84,$H$20="")</formula>
    </cfRule>
  </conditionalFormatting>
  <conditionalFormatting sqref="I20">
    <cfRule type="expression" dxfId="328" priority="17">
      <formula>AND($A$17="",$B$20&lt;&gt;"",$B$20&lt;&gt;$D$84,$I$20="")</formula>
    </cfRule>
  </conditionalFormatting>
  <conditionalFormatting sqref="J20">
    <cfRule type="expression" dxfId="327" priority="16">
      <formula>AND($A$17="",$B$20&lt;&gt;"",$B$20&lt;&gt;$D$84,$J$20="")</formula>
    </cfRule>
  </conditionalFormatting>
  <conditionalFormatting sqref="E7">
    <cfRule type="notContainsBlanks" dxfId="326" priority="37">
      <formula>LEN(TRIM(E7))&gt;0</formula>
    </cfRule>
  </conditionalFormatting>
  <conditionalFormatting sqref="C5">
    <cfRule type="expression" dxfId="325" priority="3">
      <formula>AND($A$1&lt;&gt;"",$C$5="")</formula>
    </cfRule>
    <cfRule type="expression" dxfId="324" priority="14">
      <formula>AND($A$1&lt;&gt;"",C5="")</formula>
    </cfRule>
  </conditionalFormatting>
  <conditionalFormatting sqref="C10">
    <cfRule type="expression" dxfId="323" priority="9">
      <formula>AND($B$10&lt;&gt;"",$C$10="")</formula>
    </cfRule>
  </conditionalFormatting>
  <conditionalFormatting sqref="C11">
    <cfRule type="expression" dxfId="322" priority="11">
      <formula>AND($B11&lt;&gt;"",$C$11="")</formula>
    </cfRule>
  </conditionalFormatting>
  <conditionalFormatting sqref="C12">
    <cfRule type="expression" dxfId="321" priority="10">
      <formula>AND($B$12&lt;&gt;"",$C$12="")</formula>
    </cfRule>
  </conditionalFormatting>
  <conditionalFormatting sqref="A3">
    <cfRule type="expression" dxfId="320" priority="4">
      <formula>$A$17&lt;&gt;""</formula>
    </cfRule>
  </conditionalFormatting>
  <conditionalFormatting sqref="C7">
    <cfRule type="expression" dxfId="319" priority="2">
      <formula>AND($A$1&lt;&gt;"",$C$7="")</formula>
    </cfRule>
  </conditionalFormatting>
  <conditionalFormatting sqref="A3:J12">
    <cfRule type="expression" dxfId="318" priority="1">
      <formula>$A$1=""</formula>
    </cfRule>
  </conditionalFormatting>
  <dataValidations count="10">
    <dataValidation type="list" allowBlank="1" showInputMessage="1" showErrorMessage="1" error="Choix limité à liste proposée" sqref="B20:B31" xr:uid="{00000000-0002-0000-0800-000000000000}">
      <formula1>$D$61:$D$84</formula1>
    </dataValidation>
    <dataValidation type="whole" allowBlank="1" showInputMessage="1" showErrorMessage="1" error="un entier situé dans les 40 dernières années est plausible" sqref="E20:E31" xr:uid="{00000000-0002-0000-0800-000001000000}">
      <formula1>YEAR(TODAY())-40</formula1>
      <formula2>YEAR(TODAY())+3</formula2>
    </dataValidation>
    <dataValidation type="whole" allowBlank="1" showInputMessage="1" showErrorMessage="1" error="un entier entre 2 et 40 ans est plausible (pour une dette sur plus d'un an)" sqref="F20:F31" xr:uid="{00000000-0002-0000-0800-000002000000}">
      <formula1>2</formula1>
      <formula2>40</formula2>
    </dataValidation>
    <dataValidation type="decimal" allowBlank="1" showInputMessage="1" showErrorMessage="1" error="valeurs prévues entre 0 et 100 millions d'euros" sqref="C38 D20:D31 G20:J31 C46 C44 C42 C40" xr:uid="{00000000-0002-0000-0800-000003000000}">
      <formula1>0</formula1>
      <formula2>100000000</formula2>
    </dataValidation>
    <dataValidation allowBlank="1" showInputMessage="1" showErrorMessage="1" error="Liste de choix imposés" sqref="E13:E14" xr:uid="{411A0CF2-2820-4B14-8BDA-2C4C78D7F3E1}"/>
    <dataValidation type="list" allowBlank="1" showInputMessage="1" showErrorMessage="1" error="Liste de choix imposés" sqref="C12" xr:uid="{A7D02493-CD0A-428B-91DC-83D38AEBAA51}">
      <formula1>$D$98:$D$100</formula1>
    </dataValidation>
    <dataValidation type="list" allowBlank="1" showInputMessage="1" showErrorMessage="1" error="Liste de choix imposés" sqref="C10" xr:uid="{E22EDA9B-C92B-4233-B972-FB2CDD0CCA28}">
      <formula1>$D$94:$D$95</formula1>
    </dataValidation>
    <dataValidation type="list" allowBlank="1" showInputMessage="1" showErrorMessage="1" error="Liste de choix imposés" sqref="C5" xr:uid="{168A3520-9F3E-4140-92A6-9C2FD0EE86D9}">
      <formula1>$D$91:$D$92</formula1>
    </dataValidation>
    <dataValidation type="date" allowBlank="1" showInputMessage="1" showErrorMessage="1" error="Erreur sur le format de la date ou date incompatible avec une aide à l'installation (01/01/2017 à 31/12/2023)" sqref="C7" xr:uid="{090FD4A1-D5A2-478D-A670-A2DBDDAA77AD}">
      <formula1>41640</formula1>
      <formula2>45291</formula2>
    </dataValidation>
    <dataValidation type="decimal" allowBlank="1" showInputMessage="1" showErrorMessage="1" error="pourcentage compris entre 0 et 100%_x000a_" sqref="C11" xr:uid="{DED08DA1-3036-476B-85C2-23F811FC55D6}">
      <formula1>0</formula1>
      <formula2>100</formula2>
    </dataValidation>
  </dataValidations>
  <pageMargins left="0.70866141732283472" right="0.51181102362204722" top="0.43307086614173229" bottom="0.43307086614173229" header="0.31496062992125984" footer="0.47244094488188981"/>
  <pageSetup paperSize="9" scale="78" orientation="landscape" r:id="rId2"/>
  <headerFooter>
    <oddFooter>Page &amp;P de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153"/>
  <sheetViews>
    <sheetView topLeftCell="A43" workbookViewId="0">
      <selection activeCell="E4" sqref="E4"/>
    </sheetView>
  </sheetViews>
  <sheetFormatPr baseColWidth="10" defaultColWidth="11.44140625" defaultRowHeight="14.4" x14ac:dyDescent="0.3"/>
  <cols>
    <col min="1" max="1" width="30.5546875" style="10" customWidth="1"/>
    <col min="2" max="2" width="8.44140625" style="10" customWidth="1"/>
    <col min="3" max="3" width="15.33203125" style="10" customWidth="1"/>
    <col min="4" max="4" width="51.88671875" style="10" customWidth="1"/>
    <col min="5" max="5" width="16.5546875" style="10" customWidth="1"/>
    <col min="6" max="6" width="11.44140625" style="10"/>
    <col min="7" max="7" width="4.109375" style="10" customWidth="1"/>
    <col min="8" max="16384" width="11.44140625" style="10"/>
  </cols>
  <sheetData>
    <row r="1" spans="1:6" x14ac:dyDescent="0.3">
      <c r="A1" s="35" t="str">
        <f>IF('2-nature_aide'!$A$11='2-nature_aide'!$F$131,"Informations complémentaires requises sur la PERSONNE qui INSTALLE sa 1ère entreprise aquacole","")</f>
        <v/>
      </c>
      <c r="B1" s="36"/>
      <c r="C1" s="36"/>
      <c r="D1" s="36"/>
      <c r="E1" s="36"/>
      <c r="F1" s="37"/>
    </row>
    <row r="2" spans="1:6" ht="17.25" customHeight="1" x14ac:dyDescent="0.3">
      <c r="A2" s="40" t="str">
        <f>IF($A$1="","L'aide sollicitée ne requiert pas l'encodage des informations de cette rubrique.","")</f>
        <v>L'aide sollicitée ne requiert pas l'encodage des informations de cette rubrique.</v>
      </c>
      <c r="B2" s="12"/>
      <c r="C2" s="12"/>
      <c r="D2" s="12"/>
      <c r="E2" s="12"/>
      <c r="F2" s="38"/>
    </row>
    <row r="3" spans="1:6" x14ac:dyDescent="0.3">
      <c r="A3" s="21" t="s">
        <v>1179</v>
      </c>
      <c r="B3" s="12"/>
      <c r="C3" s="12"/>
      <c r="D3" s="41" t="s">
        <v>1180</v>
      </c>
      <c r="E3" s="41" t="s">
        <v>1181</v>
      </c>
      <c r="F3" s="38"/>
    </row>
    <row r="4" spans="1:6" x14ac:dyDescent="0.3">
      <c r="A4" s="14"/>
      <c r="B4" s="12"/>
      <c r="C4" s="178" t="s">
        <v>1184</v>
      </c>
      <c r="D4" s="2"/>
      <c r="E4" s="2"/>
      <c r="F4" s="38"/>
    </row>
    <row r="5" spans="1:6" x14ac:dyDescent="0.3">
      <c r="A5" s="14"/>
      <c r="B5" s="12"/>
      <c r="C5" s="178" t="s">
        <v>1185</v>
      </c>
      <c r="D5" s="2"/>
      <c r="E5" s="2"/>
      <c r="F5" s="38"/>
    </row>
    <row r="6" spans="1:6" x14ac:dyDescent="0.3">
      <c r="A6" s="14"/>
      <c r="B6" s="12"/>
      <c r="C6" s="178" t="s">
        <v>1186</v>
      </c>
      <c r="D6" s="2"/>
      <c r="E6" s="2"/>
      <c r="F6" s="38"/>
    </row>
    <row r="7" spans="1:6" ht="6" customHeight="1" x14ac:dyDescent="0.3">
      <c r="A7" s="14"/>
      <c r="B7" s="12"/>
      <c r="C7" s="12"/>
      <c r="D7" s="12"/>
      <c r="E7" s="12"/>
      <c r="F7" s="38"/>
    </row>
    <row r="8" spans="1:6" x14ac:dyDescent="0.3">
      <c r="A8" s="21" t="s">
        <v>1183</v>
      </c>
      <c r="B8" s="12"/>
      <c r="C8" s="12"/>
      <c r="D8" s="41" t="s">
        <v>1182</v>
      </c>
      <c r="E8" s="41" t="s">
        <v>1181</v>
      </c>
      <c r="F8" s="38"/>
    </row>
    <row r="9" spans="1:6" x14ac:dyDescent="0.3">
      <c r="A9" s="14"/>
      <c r="B9" s="12"/>
      <c r="C9" s="178" t="s">
        <v>1184</v>
      </c>
      <c r="D9" s="2"/>
      <c r="E9" s="2"/>
      <c r="F9" s="38"/>
    </row>
    <row r="10" spans="1:6" x14ac:dyDescent="0.3">
      <c r="A10" s="14"/>
      <c r="B10" s="12"/>
      <c r="C10" s="178" t="s">
        <v>1185</v>
      </c>
      <c r="D10" s="2"/>
      <c r="E10" s="2"/>
      <c r="F10" s="38"/>
    </row>
    <row r="11" spans="1:6" ht="7.5" customHeight="1" x14ac:dyDescent="0.3">
      <c r="A11" s="14"/>
      <c r="B11" s="12"/>
      <c r="C11" s="12"/>
      <c r="D11" s="12"/>
      <c r="E11" s="12"/>
      <c r="F11" s="38"/>
    </row>
    <row r="12" spans="1:6" x14ac:dyDescent="0.3">
      <c r="A12" s="21" t="s">
        <v>1187</v>
      </c>
      <c r="B12" s="12"/>
      <c r="C12" s="12"/>
      <c r="D12" s="12"/>
      <c r="E12" s="12"/>
      <c r="F12" s="38"/>
    </row>
    <row r="13" spans="1:6" x14ac:dyDescent="0.3">
      <c r="A13" s="14" t="s">
        <v>1190</v>
      </c>
      <c r="B13" s="12"/>
      <c r="C13" s="178" t="s">
        <v>1184</v>
      </c>
      <c r="D13" s="2"/>
      <c r="E13" s="2"/>
      <c r="F13" s="13" t="s">
        <v>758</v>
      </c>
    </row>
    <row r="14" spans="1:6" x14ac:dyDescent="0.3">
      <c r="A14" s="14" t="s">
        <v>1191</v>
      </c>
      <c r="B14" s="12"/>
      <c r="C14" s="12"/>
      <c r="D14" s="3"/>
      <c r="E14" s="3"/>
      <c r="F14" s="13" t="s">
        <v>803</v>
      </c>
    </row>
    <row r="15" spans="1:6" x14ac:dyDescent="0.3">
      <c r="A15" s="14" t="s">
        <v>1192</v>
      </c>
      <c r="B15" s="12"/>
      <c r="C15" s="178" t="s">
        <v>1185</v>
      </c>
      <c r="D15" s="2"/>
      <c r="E15" s="2"/>
      <c r="F15" s="13" t="s">
        <v>758</v>
      </c>
    </row>
    <row r="16" spans="1:6" x14ac:dyDescent="0.3">
      <c r="A16" s="14" t="s">
        <v>1193</v>
      </c>
      <c r="B16" s="12"/>
      <c r="C16" s="12"/>
      <c r="D16" s="3"/>
      <c r="E16" s="3"/>
      <c r="F16" s="13" t="s">
        <v>798</v>
      </c>
    </row>
    <row r="17" spans="1:6" x14ac:dyDescent="0.3">
      <c r="A17" s="14" t="s">
        <v>1194</v>
      </c>
      <c r="B17" s="12"/>
      <c r="C17" s="178" t="s">
        <v>1186</v>
      </c>
      <c r="D17" s="2"/>
      <c r="E17" s="2"/>
      <c r="F17" s="13" t="s">
        <v>758</v>
      </c>
    </row>
    <row r="18" spans="1:6" x14ac:dyDescent="0.3">
      <c r="A18" s="14" t="s">
        <v>1195</v>
      </c>
      <c r="B18" s="12"/>
      <c r="C18" s="12"/>
      <c r="D18" s="3"/>
      <c r="E18" s="3"/>
      <c r="F18" s="13" t="s">
        <v>798</v>
      </c>
    </row>
    <row r="19" spans="1:6" x14ac:dyDescent="0.3">
      <c r="A19" s="14" t="s">
        <v>1196</v>
      </c>
      <c r="B19" s="12"/>
      <c r="C19" s="178" t="s">
        <v>1188</v>
      </c>
      <c r="D19" s="2"/>
      <c r="E19" s="2"/>
      <c r="F19" s="13" t="s">
        <v>758</v>
      </c>
    </row>
    <row r="20" spans="1:6" x14ac:dyDescent="0.3">
      <c r="A20" s="14" t="s">
        <v>1197</v>
      </c>
      <c r="B20" s="12"/>
      <c r="C20" s="12"/>
      <c r="D20" s="3"/>
      <c r="E20" s="3"/>
      <c r="F20" s="13" t="s">
        <v>798</v>
      </c>
    </row>
    <row r="21" spans="1:6" x14ac:dyDescent="0.3">
      <c r="A21" s="14" t="s">
        <v>1198</v>
      </c>
      <c r="B21" s="12"/>
      <c r="C21" s="178" t="s">
        <v>1189</v>
      </c>
      <c r="D21" s="2"/>
      <c r="E21" s="2"/>
      <c r="F21" s="13" t="s">
        <v>758</v>
      </c>
    </row>
    <row r="22" spans="1:6" x14ac:dyDescent="0.3">
      <c r="A22" s="14" t="s">
        <v>1199</v>
      </c>
      <c r="B22" s="12"/>
      <c r="C22" s="12"/>
      <c r="D22" s="3"/>
      <c r="E22" s="3"/>
      <c r="F22" s="13" t="s">
        <v>798</v>
      </c>
    </row>
    <row r="23" spans="1:6" ht="8.25" customHeight="1" x14ac:dyDescent="0.3">
      <c r="A23" s="14"/>
      <c r="B23" s="12"/>
      <c r="C23" s="12"/>
      <c r="D23" s="12"/>
      <c r="E23" s="12"/>
      <c r="F23" s="38"/>
    </row>
    <row r="24" spans="1:6" ht="15.75" customHeight="1" x14ac:dyDescent="0.3">
      <c r="A24" s="21" t="s">
        <v>1200</v>
      </c>
      <c r="B24" s="12"/>
      <c r="C24" s="41" t="s">
        <v>799</v>
      </c>
      <c r="D24" s="41" t="s">
        <v>802</v>
      </c>
      <c r="E24" s="42"/>
      <c r="F24" s="38"/>
    </row>
    <row r="25" spans="1:6" ht="15.75" customHeight="1" x14ac:dyDescent="0.3">
      <c r="A25" s="14" t="s">
        <v>1201</v>
      </c>
      <c r="B25" s="12"/>
      <c r="C25" s="2"/>
      <c r="D25" s="2"/>
      <c r="E25" s="2"/>
      <c r="F25" s="13" t="s">
        <v>877</v>
      </c>
    </row>
    <row r="26" spans="1:6" ht="15.75" customHeight="1" x14ac:dyDescent="0.3">
      <c r="A26" s="14" t="s">
        <v>1202</v>
      </c>
      <c r="B26" s="12"/>
      <c r="C26" s="181"/>
      <c r="D26" s="438"/>
      <c r="E26" s="438"/>
      <c r="F26" s="13" t="s">
        <v>774</v>
      </c>
    </row>
    <row r="27" spans="1:6" ht="15.75" customHeight="1" x14ac:dyDescent="0.3">
      <c r="A27" s="14" t="s">
        <v>1203</v>
      </c>
      <c r="B27" s="12"/>
      <c r="C27" s="2"/>
      <c r="D27" s="2"/>
      <c r="E27" s="2"/>
      <c r="F27" s="13" t="s">
        <v>877</v>
      </c>
    </row>
    <row r="28" spans="1:6" ht="15.75" customHeight="1" x14ac:dyDescent="0.3">
      <c r="A28" s="14" t="s">
        <v>1204</v>
      </c>
      <c r="B28" s="12"/>
      <c r="C28" s="135"/>
      <c r="D28" s="439"/>
      <c r="E28" s="439"/>
      <c r="F28" s="13" t="s">
        <v>774</v>
      </c>
    </row>
    <row r="29" spans="1:6" ht="8.25" customHeight="1" x14ac:dyDescent="0.3">
      <c r="A29" s="14"/>
      <c r="B29" s="12"/>
      <c r="C29" s="12"/>
      <c r="D29" s="12"/>
      <c r="E29" s="12"/>
      <c r="F29" s="38"/>
    </row>
    <row r="30" spans="1:6" x14ac:dyDescent="0.3">
      <c r="A30" s="21" t="s">
        <v>1205</v>
      </c>
      <c r="B30" s="12"/>
      <c r="C30" s="12"/>
      <c r="D30" s="12"/>
      <c r="E30" s="12"/>
      <c r="F30" s="38"/>
    </row>
    <row r="31" spans="1:6" x14ac:dyDescent="0.3">
      <c r="A31" s="21" t="s">
        <v>1206</v>
      </c>
      <c r="B31" s="12"/>
      <c r="C31" s="41" t="s">
        <v>799</v>
      </c>
      <c r="D31" s="41" t="s">
        <v>800</v>
      </c>
      <c r="E31" s="42"/>
      <c r="F31" s="38"/>
    </row>
    <row r="32" spans="1:6" x14ac:dyDescent="0.3">
      <c r="A32" s="14" t="s">
        <v>1207</v>
      </c>
      <c r="B32" s="12"/>
      <c r="C32" s="2" t="str">
        <f>IF($A$1&lt;&gt;"",YEAR('3-install-Dettes'!$C$7),"")</f>
        <v/>
      </c>
      <c r="D32" s="2"/>
      <c r="E32" s="2"/>
      <c r="F32" s="13" t="s">
        <v>878</v>
      </c>
    </row>
    <row r="33" spans="1:6" x14ac:dyDescent="0.3">
      <c r="A33" s="14" t="s">
        <v>1208</v>
      </c>
      <c r="B33" s="12"/>
      <c r="C33" s="135"/>
      <c r="D33" s="6"/>
      <c r="E33" s="2"/>
      <c r="F33" s="13" t="s">
        <v>801</v>
      </c>
    </row>
    <row r="34" spans="1:6" ht="6" customHeight="1" x14ac:dyDescent="0.3">
      <c r="A34" s="14"/>
      <c r="B34" s="12"/>
      <c r="C34" s="12"/>
      <c r="D34" s="12"/>
      <c r="E34" s="12"/>
      <c r="F34" s="38"/>
    </row>
    <row r="35" spans="1:6" x14ac:dyDescent="0.3">
      <c r="A35" s="21" t="s">
        <v>1209</v>
      </c>
      <c r="B35" s="12"/>
      <c r="C35" s="41" t="s">
        <v>799</v>
      </c>
      <c r="D35" s="41" t="s">
        <v>800</v>
      </c>
      <c r="E35" s="42"/>
      <c r="F35" s="38"/>
    </row>
    <row r="36" spans="1:6" x14ac:dyDescent="0.3">
      <c r="A36" s="14" t="s">
        <v>1210</v>
      </c>
      <c r="B36" s="12"/>
      <c r="C36" s="2" t="str">
        <f>IF($A$1&lt;&gt;"",YEAR('3-install-Dettes'!$C$7)+2,"")</f>
        <v/>
      </c>
      <c r="D36" s="2"/>
      <c r="E36" s="2"/>
      <c r="F36" s="13" t="s">
        <v>878</v>
      </c>
    </row>
    <row r="37" spans="1:6" x14ac:dyDescent="0.3">
      <c r="A37" s="14" t="s">
        <v>1208</v>
      </c>
      <c r="B37" s="12"/>
      <c r="C37" s="135"/>
      <c r="D37" s="6"/>
      <c r="E37" s="2"/>
      <c r="F37" s="13" t="s">
        <v>801</v>
      </c>
    </row>
    <row r="38" spans="1:6" ht="11.25" customHeight="1" x14ac:dyDescent="0.3">
      <c r="A38" s="14"/>
      <c r="B38" s="12"/>
      <c r="C38" s="12"/>
      <c r="D38" s="12"/>
      <c r="E38" s="12"/>
      <c r="F38" s="38"/>
    </row>
    <row r="39" spans="1:6" x14ac:dyDescent="0.3">
      <c r="A39" s="21" t="s">
        <v>1211</v>
      </c>
      <c r="B39" s="12"/>
      <c r="C39" s="12"/>
      <c r="D39" s="12"/>
      <c r="E39" s="12"/>
      <c r="F39" s="38"/>
    </row>
    <row r="40" spans="1:6" ht="15" thickBot="1" x14ac:dyDescent="0.35">
      <c r="A40" s="14"/>
      <c r="B40" s="43" t="s">
        <v>1206</v>
      </c>
      <c r="C40" s="12"/>
      <c r="D40" s="12"/>
      <c r="E40" s="43" t="s">
        <v>1212</v>
      </c>
      <c r="F40" s="38"/>
    </row>
    <row r="41" spans="1:6" x14ac:dyDescent="0.3">
      <c r="A41" s="44" t="s">
        <v>799</v>
      </c>
      <c r="B41" s="12"/>
      <c r="C41" s="182" t="str">
        <f>IF($A$1&lt;&gt;"",C32,"")</f>
        <v/>
      </c>
      <c r="D41" s="41"/>
      <c r="E41" s="182" t="str">
        <f>IF($A$1&lt;&gt;"",C36,"")</f>
        <v/>
      </c>
      <c r="F41" s="13"/>
    </row>
    <row r="42" spans="1:6" x14ac:dyDescent="0.3">
      <c r="A42" s="14" t="s">
        <v>1213</v>
      </c>
      <c r="B42" s="12"/>
      <c r="C42" s="184"/>
      <c r="D42" s="12"/>
      <c r="E42" s="184"/>
      <c r="F42" s="38"/>
    </row>
    <row r="43" spans="1:6" x14ac:dyDescent="0.3">
      <c r="A43" s="45" t="s">
        <v>1215</v>
      </c>
      <c r="B43" s="12"/>
      <c r="C43" s="120"/>
      <c r="D43" s="41" t="s">
        <v>805</v>
      </c>
      <c r="E43" s="120"/>
      <c r="F43" s="13" t="s">
        <v>805</v>
      </c>
    </row>
    <row r="44" spans="1:6" x14ac:dyDescent="0.3">
      <c r="A44" s="14" t="s">
        <v>1214</v>
      </c>
      <c r="B44" s="12"/>
      <c r="C44" s="120"/>
      <c r="D44" s="41" t="s">
        <v>805</v>
      </c>
      <c r="E44" s="120"/>
      <c r="F44" s="13" t="s">
        <v>805</v>
      </c>
    </row>
    <row r="45" spans="1:6" x14ac:dyDescent="0.3">
      <c r="A45" s="14" t="s">
        <v>1216</v>
      </c>
      <c r="B45" s="12"/>
      <c r="C45" s="184"/>
      <c r="D45" s="12"/>
      <c r="E45" s="184"/>
      <c r="F45" s="38"/>
    </row>
    <row r="46" spans="1:6" ht="14.25" customHeight="1" x14ac:dyDescent="0.3">
      <c r="A46" s="45" t="s">
        <v>1217</v>
      </c>
      <c r="B46" s="12"/>
      <c r="C46" s="120"/>
      <c r="D46" s="41" t="s">
        <v>805</v>
      </c>
      <c r="E46" s="120"/>
      <c r="F46" s="13" t="s">
        <v>805</v>
      </c>
    </row>
    <row r="47" spans="1:6" ht="15" thickBot="1" x14ac:dyDescent="0.35">
      <c r="A47" s="14" t="s">
        <v>1218</v>
      </c>
      <c r="B47" s="12"/>
      <c r="C47" s="183" t="str">
        <f>IF($A$1&lt;&gt;"",(C43+C44+C46),"")</f>
        <v/>
      </c>
      <c r="D47" s="41" t="s">
        <v>805</v>
      </c>
      <c r="E47" s="183" t="str">
        <f>IF($A$1&lt;&gt;"",(E43+E44+E46),"")</f>
        <v/>
      </c>
      <c r="F47" s="13" t="s">
        <v>805</v>
      </c>
    </row>
    <row r="48" spans="1:6" ht="9" customHeight="1" thickBot="1" x14ac:dyDescent="0.35">
      <c r="A48" s="22"/>
      <c r="B48" s="23"/>
      <c r="C48" s="23"/>
      <c r="D48" s="23"/>
      <c r="E48" s="23"/>
      <c r="F48" s="39"/>
    </row>
    <row r="50" spans="1:15" ht="90" customHeight="1" x14ac:dyDescent="0.3"/>
    <row r="51" spans="1:15" x14ac:dyDescent="0.3">
      <c r="A51" s="25" t="str">
        <f ca="1">CONCATENATE("ENTR. &lt;&lt; ",'1-signature'!$F$33," &gt;&gt; - ",'2-nature_aide'!$A$108," - soumis ",TODAY()," - Informations signataire")</f>
        <v>ENTR. &lt;&lt;  &gt;&gt; - Aide sollicitée pour  - soumis 44225 - Informations signataire</v>
      </c>
    </row>
    <row r="58" spans="1:15" x14ac:dyDescent="0.3">
      <c r="A58" s="99" t="s">
        <v>302</v>
      </c>
      <c r="B58" s="99" t="s">
        <v>6</v>
      </c>
      <c r="C58" s="99" t="s">
        <v>4</v>
      </c>
      <c r="D58" s="99" t="s">
        <v>5</v>
      </c>
      <c r="E58" s="99"/>
      <c r="F58" s="99" t="s">
        <v>7</v>
      </c>
      <c r="G58" s="99"/>
      <c r="H58" s="99" t="s">
        <v>366</v>
      </c>
      <c r="I58" s="99"/>
      <c r="J58" s="99"/>
      <c r="K58" s="99"/>
      <c r="L58" s="99"/>
      <c r="M58" s="99"/>
      <c r="N58" s="99"/>
      <c r="O58" s="99"/>
    </row>
    <row r="59" spans="1:15" x14ac:dyDescent="0.3">
      <c r="A59" s="99"/>
      <c r="B59" s="99"/>
      <c r="C59" s="99"/>
      <c r="D59" s="99"/>
      <c r="E59" s="99"/>
      <c r="F59" s="99"/>
      <c r="G59" s="99"/>
      <c r="H59" s="99"/>
      <c r="I59" s="99"/>
      <c r="J59" s="99"/>
      <c r="K59" s="99"/>
      <c r="L59" s="99"/>
      <c r="M59" s="99"/>
      <c r="N59" s="99"/>
      <c r="O59" s="99"/>
    </row>
    <row r="60" spans="1:15" x14ac:dyDescent="0.3">
      <c r="A60" s="100" t="s">
        <v>206</v>
      </c>
      <c r="B60" s="99" t="s">
        <v>556</v>
      </c>
      <c r="C60" s="99"/>
      <c r="D60" s="99" t="s">
        <v>557</v>
      </c>
      <c r="E60" s="99"/>
      <c r="F60" s="99"/>
      <c r="G60" s="99"/>
      <c r="H60" s="99"/>
      <c r="I60" s="99"/>
      <c r="J60" s="99"/>
      <c r="K60" s="99"/>
      <c r="L60" s="99"/>
      <c r="M60" s="99"/>
      <c r="N60" s="99"/>
      <c r="O60" s="99"/>
    </row>
    <row r="61" spans="1:15" x14ac:dyDescent="0.3">
      <c r="A61" s="100"/>
      <c r="B61" s="99"/>
      <c r="C61" s="99"/>
      <c r="D61" s="99"/>
      <c r="E61" s="99"/>
      <c r="F61" s="99"/>
      <c r="G61" s="99"/>
      <c r="H61" s="99"/>
      <c r="I61" s="99"/>
      <c r="J61" s="99"/>
      <c r="K61" s="99"/>
      <c r="L61" s="99"/>
      <c r="M61" s="99"/>
      <c r="N61" s="99"/>
      <c r="O61" s="99"/>
    </row>
    <row r="62" spans="1:15" x14ac:dyDescent="0.3">
      <c r="A62" s="99"/>
      <c r="B62" s="99"/>
      <c r="C62" s="99"/>
      <c r="D62" s="99"/>
      <c r="E62" s="99"/>
      <c r="F62" s="99"/>
      <c r="G62" s="99"/>
      <c r="H62" s="99"/>
      <c r="I62" s="99"/>
      <c r="J62" s="99"/>
      <c r="K62" s="99"/>
      <c r="L62" s="99"/>
      <c r="M62" s="99"/>
      <c r="N62" s="99"/>
      <c r="O62" s="99"/>
    </row>
    <row r="63" spans="1:15" x14ac:dyDescent="0.3">
      <c r="A63" s="99"/>
      <c r="B63" s="99" t="s">
        <v>207</v>
      </c>
      <c r="C63" s="99" t="s">
        <v>208</v>
      </c>
      <c r="D63" s="99" t="s">
        <v>209</v>
      </c>
      <c r="E63" s="99"/>
      <c r="F63" s="99"/>
      <c r="G63" s="99"/>
      <c r="H63" s="99"/>
      <c r="I63" s="99"/>
      <c r="J63" s="99"/>
      <c r="K63" s="99"/>
      <c r="L63" s="99"/>
      <c r="M63" s="99"/>
      <c r="N63" s="99"/>
      <c r="O63" s="99"/>
    </row>
    <row r="64" spans="1:15" x14ac:dyDescent="0.3">
      <c r="A64" s="99"/>
      <c r="B64" s="99"/>
      <c r="C64" s="99" t="s">
        <v>590</v>
      </c>
      <c r="D64" s="99" t="s">
        <v>387</v>
      </c>
      <c r="E64" s="99"/>
      <c r="F64" s="99"/>
      <c r="G64" s="99"/>
      <c r="H64" s="99"/>
      <c r="I64" s="99"/>
      <c r="J64" s="99"/>
      <c r="K64" s="99"/>
      <c r="L64" s="99"/>
      <c r="M64" s="99"/>
      <c r="N64" s="99"/>
      <c r="O64" s="99"/>
    </row>
    <row r="65" spans="1:15" x14ac:dyDescent="0.3">
      <c r="A65" s="99"/>
      <c r="B65" s="99"/>
      <c r="C65" s="99" t="s">
        <v>591</v>
      </c>
      <c r="D65" s="99" t="s">
        <v>388</v>
      </c>
      <c r="E65" s="99"/>
      <c r="F65" s="99"/>
      <c r="G65" s="99"/>
      <c r="H65" s="99"/>
      <c r="I65" s="99"/>
      <c r="J65" s="99"/>
      <c r="K65" s="99"/>
      <c r="L65" s="99"/>
      <c r="M65" s="99"/>
      <c r="N65" s="99"/>
      <c r="O65" s="99"/>
    </row>
    <row r="66" spans="1:15" x14ac:dyDescent="0.3">
      <c r="A66" s="99"/>
      <c r="B66" s="99"/>
      <c r="C66" s="99" t="s">
        <v>592</v>
      </c>
      <c r="D66" s="99" t="s">
        <v>389</v>
      </c>
      <c r="E66" s="99"/>
      <c r="F66" s="99"/>
      <c r="G66" s="99"/>
      <c r="H66" s="99"/>
      <c r="I66" s="99"/>
      <c r="J66" s="99"/>
      <c r="K66" s="99"/>
      <c r="L66" s="99"/>
      <c r="M66" s="99"/>
      <c r="N66" s="99"/>
      <c r="O66" s="99"/>
    </row>
    <row r="67" spans="1:15" x14ac:dyDescent="0.3">
      <c r="A67" s="99"/>
      <c r="B67" s="99"/>
      <c r="C67" s="99" t="s">
        <v>593</v>
      </c>
      <c r="D67" s="99" t="s">
        <v>390</v>
      </c>
      <c r="E67" s="99"/>
      <c r="F67" s="99"/>
      <c r="G67" s="99"/>
      <c r="H67" s="99"/>
      <c r="I67" s="99"/>
      <c r="J67" s="99"/>
      <c r="K67" s="99"/>
      <c r="L67" s="99"/>
      <c r="M67" s="99"/>
      <c r="N67" s="99"/>
      <c r="O67" s="99"/>
    </row>
    <row r="68" spans="1:15" x14ac:dyDescent="0.3">
      <c r="A68" s="99"/>
      <c r="B68" s="99"/>
      <c r="C68" s="99" t="s">
        <v>210</v>
      </c>
      <c r="D68" s="99" t="s">
        <v>211</v>
      </c>
      <c r="E68" s="99"/>
      <c r="F68" s="99"/>
      <c r="G68" s="99"/>
      <c r="H68" s="99"/>
      <c r="I68" s="99"/>
      <c r="J68" s="99"/>
      <c r="K68" s="99"/>
      <c r="L68" s="99"/>
      <c r="M68" s="99"/>
      <c r="N68" s="99"/>
      <c r="O68" s="99"/>
    </row>
    <row r="69" spans="1:15" x14ac:dyDescent="0.3">
      <c r="A69" s="99"/>
      <c r="B69" s="99"/>
      <c r="C69" s="99" t="s">
        <v>212</v>
      </c>
      <c r="D69" s="99" t="s">
        <v>213</v>
      </c>
      <c r="E69" s="99"/>
      <c r="F69" s="99"/>
      <c r="G69" s="99"/>
      <c r="H69" s="99"/>
      <c r="I69" s="99"/>
      <c r="J69" s="99"/>
      <c r="K69" s="99"/>
      <c r="L69" s="99"/>
      <c r="M69" s="99"/>
      <c r="N69" s="99"/>
      <c r="O69" s="99"/>
    </row>
    <row r="70" spans="1:15" x14ac:dyDescent="0.3">
      <c r="A70" s="99"/>
      <c r="B70" s="99"/>
      <c r="C70" s="99" t="s">
        <v>214</v>
      </c>
      <c r="D70" s="99" t="s">
        <v>215</v>
      </c>
      <c r="E70" s="99"/>
      <c r="F70" s="99"/>
      <c r="G70" s="99"/>
      <c r="H70" s="99"/>
      <c r="I70" s="99"/>
      <c r="J70" s="99"/>
      <c r="K70" s="99"/>
      <c r="L70" s="99"/>
      <c r="M70" s="99"/>
      <c r="N70" s="99"/>
      <c r="O70" s="99"/>
    </row>
    <row r="71" spans="1:15" x14ac:dyDescent="0.3">
      <c r="A71" s="99"/>
      <c r="B71" s="99"/>
      <c r="C71" s="99" t="s">
        <v>216</v>
      </c>
      <c r="D71" s="99" t="s">
        <v>217</v>
      </c>
      <c r="E71" s="99"/>
      <c r="F71" s="99"/>
      <c r="G71" s="99"/>
      <c r="H71" s="99"/>
      <c r="I71" s="99"/>
      <c r="J71" s="99"/>
      <c r="K71" s="99"/>
      <c r="L71" s="99"/>
      <c r="M71" s="99"/>
      <c r="N71" s="99"/>
      <c r="O71" s="99"/>
    </row>
    <row r="72" spans="1:15" x14ac:dyDescent="0.3">
      <c r="A72" s="99"/>
      <c r="B72" s="99"/>
      <c r="C72" s="99" t="s">
        <v>218</v>
      </c>
      <c r="D72" s="99" t="s">
        <v>219</v>
      </c>
      <c r="E72" s="99"/>
      <c r="F72" s="99"/>
      <c r="G72" s="99"/>
      <c r="H72" s="99"/>
      <c r="I72" s="99"/>
      <c r="J72" s="99"/>
      <c r="K72" s="99"/>
      <c r="L72" s="99"/>
      <c r="M72" s="99"/>
      <c r="N72" s="99"/>
      <c r="O72" s="99"/>
    </row>
    <row r="73" spans="1:15" x14ac:dyDescent="0.3">
      <c r="A73" s="99"/>
      <c r="B73" s="99"/>
      <c r="C73" s="99" t="s">
        <v>220</v>
      </c>
      <c r="D73" s="99" t="s">
        <v>221</v>
      </c>
      <c r="E73" s="99"/>
      <c r="F73" s="99"/>
      <c r="G73" s="99"/>
      <c r="H73" s="99"/>
      <c r="I73" s="99"/>
      <c r="J73" s="99"/>
      <c r="K73" s="99"/>
      <c r="L73" s="99"/>
      <c r="M73" s="99"/>
      <c r="N73" s="99"/>
      <c r="O73" s="99"/>
    </row>
    <row r="74" spans="1:15" x14ac:dyDescent="0.3">
      <c r="A74" s="99"/>
      <c r="B74" s="99"/>
      <c r="C74" s="99" t="s">
        <v>222</v>
      </c>
      <c r="D74" s="99" t="s">
        <v>223</v>
      </c>
      <c r="E74" s="99"/>
      <c r="F74" s="99"/>
      <c r="G74" s="99"/>
      <c r="H74" s="99"/>
      <c r="I74" s="99"/>
      <c r="J74" s="99"/>
      <c r="K74" s="99"/>
      <c r="L74" s="99"/>
      <c r="M74" s="99"/>
      <c r="N74" s="99"/>
      <c r="O74" s="99"/>
    </row>
    <row r="75" spans="1:15" x14ac:dyDescent="0.3">
      <c r="A75" s="99"/>
      <c r="B75" s="99"/>
      <c r="C75" s="99" t="s">
        <v>185</v>
      </c>
      <c r="D75" s="99" t="s">
        <v>224</v>
      </c>
      <c r="E75" s="99"/>
      <c r="F75" s="99"/>
      <c r="G75" s="99"/>
      <c r="H75" s="99"/>
      <c r="I75" s="99"/>
      <c r="J75" s="99"/>
      <c r="K75" s="99"/>
      <c r="L75" s="99"/>
      <c r="M75" s="99"/>
      <c r="N75" s="99"/>
      <c r="O75" s="99"/>
    </row>
    <row r="76" spans="1:15" x14ac:dyDescent="0.3">
      <c r="A76" s="99"/>
      <c r="B76" s="99"/>
      <c r="C76" s="99" t="s">
        <v>89</v>
      </c>
      <c r="D76" s="99" t="s">
        <v>225</v>
      </c>
      <c r="E76" s="99"/>
      <c r="F76" s="99"/>
      <c r="G76" s="99"/>
      <c r="H76" s="99"/>
      <c r="I76" s="99"/>
      <c r="J76" s="99"/>
      <c r="K76" s="99"/>
      <c r="L76" s="99"/>
      <c r="M76" s="99"/>
      <c r="N76" s="99"/>
      <c r="O76" s="99"/>
    </row>
    <row r="77" spans="1:15" x14ac:dyDescent="0.3">
      <c r="A77" s="99"/>
      <c r="B77" s="99"/>
      <c r="C77" s="99" t="s">
        <v>226</v>
      </c>
      <c r="D77" s="99" t="s">
        <v>227</v>
      </c>
      <c r="E77" s="99"/>
      <c r="F77" s="99"/>
      <c r="G77" s="99"/>
      <c r="H77" s="99"/>
      <c r="I77" s="99"/>
      <c r="J77" s="99"/>
      <c r="K77" s="99"/>
      <c r="L77" s="99"/>
      <c r="M77" s="99"/>
      <c r="N77" s="99"/>
      <c r="O77" s="99"/>
    </row>
    <row r="78" spans="1:15" x14ac:dyDescent="0.3">
      <c r="A78" s="99"/>
      <c r="B78" s="99"/>
      <c r="C78" s="99" t="s">
        <v>228</v>
      </c>
      <c r="D78" s="99" t="s">
        <v>229</v>
      </c>
      <c r="E78" s="99"/>
      <c r="F78" s="99"/>
      <c r="G78" s="99"/>
      <c r="H78" s="99"/>
      <c r="I78" s="99"/>
      <c r="J78" s="99"/>
      <c r="K78" s="99"/>
      <c r="L78" s="99"/>
      <c r="M78" s="99"/>
      <c r="N78" s="99"/>
      <c r="O78" s="99"/>
    </row>
    <row r="79" spans="1:15" x14ac:dyDescent="0.3">
      <c r="A79" s="99"/>
      <c r="B79" s="99"/>
      <c r="C79" s="99" t="s">
        <v>230</v>
      </c>
      <c r="D79" s="99" t="s">
        <v>231</v>
      </c>
      <c r="E79" s="99"/>
      <c r="F79" s="99"/>
      <c r="G79" s="99"/>
      <c r="H79" s="99"/>
      <c r="I79" s="99"/>
      <c r="J79" s="99"/>
      <c r="K79" s="99"/>
      <c r="L79" s="99"/>
      <c r="M79" s="99"/>
      <c r="N79" s="99"/>
      <c r="O79" s="99"/>
    </row>
    <row r="80" spans="1:15" x14ac:dyDescent="0.3">
      <c r="A80" s="99"/>
      <c r="B80" s="99"/>
      <c r="C80" s="99" t="s">
        <v>232</v>
      </c>
      <c r="D80" s="99" t="s">
        <v>233</v>
      </c>
      <c r="E80" s="99"/>
      <c r="F80" s="99"/>
      <c r="G80" s="99"/>
      <c r="H80" s="99"/>
      <c r="I80" s="99"/>
      <c r="J80" s="99"/>
      <c r="K80" s="99"/>
      <c r="L80" s="99"/>
      <c r="M80" s="99"/>
      <c r="N80" s="99"/>
      <c r="O80" s="99"/>
    </row>
    <row r="81" spans="1:15" x14ac:dyDescent="0.3">
      <c r="A81" s="99"/>
      <c r="B81" s="99"/>
      <c r="C81" s="99" t="s">
        <v>234</v>
      </c>
      <c r="D81" s="99" t="s">
        <v>235</v>
      </c>
      <c r="E81" s="99"/>
      <c r="F81" s="99"/>
      <c r="G81" s="99"/>
      <c r="H81" s="99"/>
      <c r="I81" s="99"/>
      <c r="J81" s="99"/>
      <c r="K81" s="99"/>
      <c r="L81" s="99"/>
      <c r="M81" s="99"/>
      <c r="N81" s="99"/>
      <c r="O81" s="99"/>
    </row>
    <row r="82" spans="1:15" x14ac:dyDescent="0.3">
      <c r="A82" s="99"/>
      <c r="B82" s="99"/>
      <c r="C82" s="99" t="s">
        <v>73</v>
      </c>
      <c r="D82" s="99" t="s">
        <v>236</v>
      </c>
      <c r="E82" s="99"/>
      <c r="F82" s="99"/>
      <c r="G82" s="99"/>
      <c r="H82" s="99"/>
      <c r="I82" s="99"/>
      <c r="J82" s="99"/>
      <c r="K82" s="99"/>
      <c r="L82" s="99"/>
      <c r="M82" s="99"/>
      <c r="N82" s="99"/>
      <c r="O82" s="99"/>
    </row>
    <row r="83" spans="1:15" x14ac:dyDescent="0.3">
      <c r="A83" s="99"/>
      <c r="B83" s="99"/>
      <c r="C83" s="99" t="s">
        <v>237</v>
      </c>
      <c r="D83" s="99" t="s">
        <v>238</v>
      </c>
      <c r="E83" s="99"/>
      <c r="F83" s="99"/>
      <c r="G83" s="99"/>
      <c r="H83" s="99"/>
      <c r="I83" s="99"/>
      <c r="J83" s="99"/>
      <c r="K83" s="99"/>
      <c r="L83" s="99"/>
      <c r="M83" s="99"/>
      <c r="N83" s="99"/>
      <c r="O83" s="99"/>
    </row>
    <row r="84" spans="1:15" x14ac:dyDescent="0.3">
      <c r="A84" s="99"/>
      <c r="B84" s="99"/>
      <c r="C84" s="99" t="s">
        <v>239</v>
      </c>
      <c r="D84" s="99" t="s">
        <v>240</v>
      </c>
      <c r="E84" s="99"/>
      <c r="F84" s="99"/>
      <c r="G84" s="99"/>
      <c r="H84" s="99"/>
      <c r="I84" s="99"/>
      <c r="J84" s="99"/>
      <c r="K84" s="99"/>
      <c r="L84" s="99"/>
      <c r="M84" s="99"/>
      <c r="N84" s="99"/>
      <c r="O84" s="99"/>
    </row>
    <row r="85" spans="1:15" x14ac:dyDescent="0.3">
      <c r="A85" s="99"/>
      <c r="B85" s="99"/>
      <c r="C85" s="99" t="s">
        <v>241</v>
      </c>
      <c r="D85" s="99" t="s">
        <v>242</v>
      </c>
      <c r="E85" s="99"/>
      <c r="F85" s="99"/>
      <c r="G85" s="99"/>
      <c r="H85" s="99"/>
      <c r="I85" s="99"/>
      <c r="J85" s="99"/>
      <c r="K85" s="99"/>
      <c r="L85" s="99"/>
      <c r="M85" s="99"/>
      <c r="N85" s="99"/>
      <c r="O85" s="99"/>
    </row>
    <row r="86" spans="1:15" x14ac:dyDescent="0.3">
      <c r="A86" s="99"/>
      <c r="B86" s="99"/>
      <c r="C86" s="99"/>
      <c r="D86" s="99"/>
      <c r="E86" s="99"/>
      <c r="F86" s="99"/>
      <c r="G86" s="99"/>
      <c r="H86" s="99"/>
      <c r="I86" s="99"/>
      <c r="J86" s="99"/>
      <c r="K86" s="99"/>
      <c r="L86" s="99"/>
      <c r="M86" s="99"/>
      <c r="N86" s="99"/>
      <c r="O86" s="99"/>
    </row>
    <row r="87" spans="1:15" x14ac:dyDescent="0.3">
      <c r="A87" s="99"/>
      <c r="B87" s="99" t="s">
        <v>243</v>
      </c>
      <c r="C87" s="99" t="s">
        <v>244</v>
      </c>
      <c r="D87" s="99" t="s">
        <v>245</v>
      </c>
      <c r="E87" s="99"/>
      <c r="F87" s="99"/>
      <c r="G87" s="99"/>
      <c r="H87" s="99"/>
      <c r="I87" s="99"/>
      <c r="J87" s="99"/>
      <c r="K87" s="99"/>
      <c r="L87" s="99"/>
      <c r="M87" s="99"/>
      <c r="N87" s="99"/>
      <c r="O87" s="99"/>
    </row>
    <row r="88" spans="1:15" x14ac:dyDescent="0.3">
      <c r="A88" s="99"/>
      <c r="B88" s="99"/>
      <c r="C88" s="99" t="s">
        <v>91</v>
      </c>
      <c r="D88" s="99" t="s">
        <v>246</v>
      </c>
      <c r="E88" s="99"/>
      <c r="F88" s="99"/>
      <c r="G88" s="99"/>
      <c r="H88" s="99"/>
      <c r="I88" s="99"/>
      <c r="J88" s="99"/>
      <c r="K88" s="99"/>
      <c r="L88" s="99"/>
      <c r="M88" s="99"/>
      <c r="N88" s="99"/>
      <c r="O88" s="99"/>
    </row>
    <row r="89" spans="1:15" x14ac:dyDescent="0.3">
      <c r="A89" s="99"/>
      <c r="B89" s="99"/>
      <c r="C89" s="99" t="s">
        <v>247</v>
      </c>
      <c r="D89" s="99" t="s">
        <v>248</v>
      </c>
      <c r="E89" s="99"/>
      <c r="F89" s="99"/>
      <c r="G89" s="99"/>
      <c r="H89" s="99"/>
      <c r="I89" s="99"/>
      <c r="J89" s="99"/>
      <c r="K89" s="99"/>
      <c r="L89" s="99"/>
      <c r="M89" s="99"/>
      <c r="N89" s="99"/>
      <c r="O89" s="99"/>
    </row>
    <row r="90" spans="1:15" x14ac:dyDescent="0.3">
      <c r="A90" s="99"/>
      <c r="B90" s="99"/>
      <c r="C90" s="99" t="s">
        <v>249</v>
      </c>
      <c r="D90" s="99" t="s">
        <v>250</v>
      </c>
      <c r="E90" s="99"/>
      <c r="F90" s="99"/>
      <c r="G90" s="99"/>
      <c r="H90" s="99"/>
      <c r="I90" s="99"/>
      <c r="J90" s="99"/>
      <c r="K90" s="99"/>
      <c r="L90" s="99"/>
      <c r="M90" s="99"/>
      <c r="N90" s="99"/>
      <c r="O90" s="99"/>
    </row>
    <row r="91" spans="1:15" x14ac:dyDescent="0.3">
      <c r="A91" s="99"/>
      <c r="B91" s="99"/>
      <c r="C91" s="99" t="s">
        <v>251</v>
      </c>
      <c r="D91" s="99" t="s">
        <v>252</v>
      </c>
      <c r="E91" s="99"/>
      <c r="F91" s="99"/>
      <c r="G91" s="99"/>
      <c r="H91" s="99"/>
      <c r="I91" s="99"/>
      <c r="J91" s="99"/>
      <c r="K91" s="99"/>
      <c r="L91" s="99"/>
      <c r="M91" s="99"/>
      <c r="N91" s="99"/>
      <c r="O91" s="99"/>
    </row>
    <row r="92" spans="1:15" x14ac:dyDescent="0.3">
      <c r="A92" s="99"/>
      <c r="B92" s="99"/>
      <c r="C92" s="99" t="s">
        <v>253</v>
      </c>
      <c r="D92" s="99" t="s">
        <v>254</v>
      </c>
      <c r="E92" s="99"/>
      <c r="F92" s="99"/>
      <c r="G92" s="99"/>
      <c r="H92" s="99"/>
      <c r="I92" s="99"/>
      <c r="J92" s="99"/>
      <c r="K92" s="99"/>
      <c r="L92" s="99"/>
      <c r="M92" s="99"/>
      <c r="N92" s="99"/>
      <c r="O92" s="99"/>
    </row>
    <row r="93" spans="1:15" x14ac:dyDescent="0.3">
      <c r="A93" s="99"/>
      <c r="B93" s="99"/>
      <c r="C93" s="99"/>
      <c r="D93" s="99"/>
      <c r="E93" s="99"/>
      <c r="F93" s="99"/>
      <c r="G93" s="99"/>
      <c r="H93" s="99"/>
      <c r="I93" s="99"/>
      <c r="J93" s="99"/>
      <c r="K93" s="99"/>
      <c r="L93" s="99"/>
      <c r="M93" s="99"/>
      <c r="N93" s="99"/>
      <c r="O93" s="99"/>
    </row>
    <row r="94" spans="1:15" x14ac:dyDescent="0.3">
      <c r="A94" s="99"/>
      <c r="B94" s="99" t="s">
        <v>255</v>
      </c>
      <c r="C94" s="99" t="s">
        <v>256</v>
      </c>
      <c r="D94" s="99" t="s">
        <v>257</v>
      </c>
      <c r="E94" s="99"/>
      <c r="F94" s="99"/>
      <c r="G94" s="99"/>
      <c r="H94" s="99"/>
      <c r="I94" s="99"/>
      <c r="J94" s="99"/>
      <c r="K94" s="99"/>
      <c r="L94" s="99"/>
      <c r="M94" s="99"/>
      <c r="N94" s="99"/>
      <c r="O94" s="99"/>
    </row>
    <row r="95" spans="1:15" x14ac:dyDescent="0.3">
      <c r="A95" s="99"/>
      <c r="B95" s="99"/>
      <c r="C95" s="99" t="s">
        <v>258</v>
      </c>
      <c r="D95" s="99" t="s">
        <v>259</v>
      </c>
      <c r="E95" s="99"/>
      <c r="F95" s="99"/>
      <c r="G95" s="99"/>
      <c r="H95" s="99"/>
      <c r="I95" s="99"/>
      <c r="J95" s="99"/>
      <c r="K95" s="99"/>
      <c r="L95" s="99"/>
      <c r="M95" s="99"/>
      <c r="N95" s="99"/>
      <c r="O95" s="99"/>
    </row>
    <row r="96" spans="1:15" x14ac:dyDescent="0.3">
      <c r="A96" s="99"/>
      <c r="B96" s="99"/>
      <c r="C96" s="99" t="s">
        <v>260</v>
      </c>
      <c r="D96" s="99" t="s">
        <v>261</v>
      </c>
      <c r="E96" s="99"/>
      <c r="F96" s="99"/>
      <c r="G96" s="99"/>
      <c r="H96" s="99"/>
      <c r="I96" s="99"/>
      <c r="J96" s="99"/>
      <c r="K96" s="99"/>
      <c r="L96" s="99"/>
      <c r="M96" s="99"/>
      <c r="N96" s="99"/>
      <c r="O96" s="99"/>
    </row>
    <row r="97" spans="1:15" x14ac:dyDescent="0.3">
      <c r="A97" s="99"/>
      <c r="B97" s="99"/>
      <c r="C97" s="99" t="s">
        <v>262</v>
      </c>
      <c r="D97" s="99" t="s">
        <v>263</v>
      </c>
      <c r="E97" s="99"/>
      <c r="F97" s="99"/>
      <c r="G97" s="99"/>
      <c r="H97" s="99"/>
      <c r="I97" s="99"/>
      <c r="J97" s="99"/>
      <c r="K97" s="99"/>
      <c r="L97" s="99"/>
      <c r="M97" s="99"/>
      <c r="N97" s="99"/>
      <c r="O97" s="99"/>
    </row>
    <row r="98" spans="1:15" x14ac:dyDescent="0.3">
      <c r="A98" s="99"/>
      <c r="B98" s="99"/>
      <c r="C98" s="99" t="s">
        <v>264</v>
      </c>
      <c r="D98" s="99" t="s">
        <v>265</v>
      </c>
      <c r="E98" s="99"/>
      <c r="F98" s="99"/>
      <c r="G98" s="99"/>
      <c r="H98" s="99"/>
      <c r="I98" s="99"/>
      <c r="J98" s="99"/>
      <c r="K98" s="99"/>
      <c r="L98" s="99"/>
      <c r="M98" s="99"/>
      <c r="N98" s="99"/>
      <c r="O98" s="99"/>
    </row>
    <row r="99" spans="1:15" x14ac:dyDescent="0.3">
      <c r="A99" s="99"/>
      <c r="B99" s="99"/>
      <c r="C99" s="99" t="s">
        <v>266</v>
      </c>
      <c r="D99" s="99" t="s">
        <v>267</v>
      </c>
      <c r="E99" s="99"/>
      <c r="F99" s="99"/>
      <c r="G99" s="99"/>
      <c r="H99" s="99"/>
      <c r="I99" s="99"/>
      <c r="J99" s="99"/>
      <c r="K99" s="99"/>
      <c r="L99" s="99"/>
      <c r="M99" s="99"/>
      <c r="N99" s="99"/>
      <c r="O99" s="99"/>
    </row>
    <row r="100" spans="1:15" x14ac:dyDescent="0.3">
      <c r="A100" s="99"/>
      <c r="B100" s="99"/>
      <c r="C100" s="99" t="s">
        <v>268</v>
      </c>
      <c r="D100" s="99" t="s">
        <v>269</v>
      </c>
      <c r="E100" s="99"/>
      <c r="F100" s="99"/>
      <c r="G100" s="99"/>
      <c r="H100" s="99"/>
      <c r="I100" s="99"/>
      <c r="J100" s="99"/>
      <c r="K100" s="99"/>
      <c r="L100" s="99"/>
      <c r="M100" s="99"/>
      <c r="N100" s="99"/>
      <c r="O100" s="99"/>
    </row>
    <row r="101" spans="1:15" x14ac:dyDescent="0.3">
      <c r="A101" s="99"/>
      <c r="B101" s="99"/>
      <c r="C101" s="99"/>
      <c r="D101" s="99"/>
      <c r="E101" s="99"/>
      <c r="F101" s="99"/>
      <c r="G101" s="99"/>
      <c r="H101" s="104" t="s">
        <v>575</v>
      </c>
      <c r="I101" s="99"/>
      <c r="J101" s="99"/>
      <c r="K101" s="99"/>
      <c r="L101" s="99"/>
      <c r="M101" s="99"/>
      <c r="N101" s="99"/>
      <c r="O101" s="99"/>
    </row>
    <row r="102" spans="1:15" x14ac:dyDescent="0.3">
      <c r="A102" s="99"/>
      <c r="B102" s="99" t="s">
        <v>400</v>
      </c>
      <c r="C102" s="99" t="s">
        <v>594</v>
      </c>
      <c r="D102" s="99" t="s">
        <v>361</v>
      </c>
      <c r="E102" s="99"/>
      <c r="F102" s="99"/>
      <c r="G102" s="99"/>
      <c r="H102" s="100"/>
      <c r="I102" s="99"/>
      <c r="J102" s="99"/>
      <c r="K102" s="99"/>
      <c r="L102" s="99"/>
      <c r="M102" s="99"/>
      <c r="N102" s="99"/>
      <c r="O102" s="99"/>
    </row>
    <row r="103" spans="1:15" x14ac:dyDescent="0.3">
      <c r="A103" s="99"/>
      <c r="B103" s="99"/>
      <c r="C103" s="99" t="s">
        <v>595</v>
      </c>
      <c r="D103" s="99" t="s">
        <v>364</v>
      </c>
      <c r="E103" s="99"/>
      <c r="F103" s="99"/>
      <c r="G103" s="99"/>
      <c r="H103" s="99" t="s">
        <v>558</v>
      </c>
      <c r="I103" s="99"/>
      <c r="J103" s="99"/>
      <c r="K103" s="99"/>
      <c r="L103" s="99"/>
      <c r="M103" s="99"/>
      <c r="N103" s="99"/>
      <c r="O103" s="99"/>
    </row>
    <row r="104" spans="1:15" x14ac:dyDescent="0.3">
      <c r="A104" s="99"/>
      <c r="B104" s="99"/>
      <c r="C104" s="99"/>
      <c r="D104" s="99"/>
      <c r="E104" s="99"/>
      <c r="F104" s="99"/>
      <c r="G104" s="99"/>
      <c r="H104" s="99"/>
      <c r="I104" s="99"/>
      <c r="J104" s="99"/>
      <c r="K104" s="99"/>
      <c r="L104" s="99"/>
      <c r="M104" s="99"/>
      <c r="N104" s="99"/>
      <c r="O104" s="99"/>
    </row>
    <row r="105" spans="1:15" x14ac:dyDescent="0.3">
      <c r="A105" s="99"/>
      <c r="B105" s="99"/>
      <c r="C105" s="99"/>
      <c r="D105" s="99"/>
      <c r="E105" s="99"/>
      <c r="F105" s="99"/>
      <c r="G105" s="99"/>
      <c r="H105" s="99"/>
      <c r="I105" s="99"/>
      <c r="J105" s="99"/>
      <c r="K105" s="99"/>
      <c r="L105" s="99"/>
      <c r="M105" s="99"/>
      <c r="N105" s="99"/>
      <c r="O105" s="99"/>
    </row>
    <row r="106" spans="1:15" x14ac:dyDescent="0.3">
      <c r="A106" s="99"/>
      <c r="B106" s="99" t="s">
        <v>391</v>
      </c>
      <c r="C106" s="99" t="s">
        <v>596</v>
      </c>
      <c r="D106" s="99" t="s">
        <v>361</v>
      </c>
      <c r="E106" s="99"/>
      <c r="F106" s="99"/>
      <c r="G106" s="99"/>
      <c r="H106" s="102" t="s">
        <v>393</v>
      </c>
      <c r="I106" s="99"/>
      <c r="J106" s="99"/>
      <c r="K106" s="99"/>
      <c r="L106" s="99"/>
      <c r="M106" s="99"/>
      <c r="N106" s="99"/>
      <c r="O106" s="99"/>
    </row>
    <row r="107" spans="1:15" x14ac:dyDescent="0.3">
      <c r="A107" s="99"/>
      <c r="B107" s="99" t="s">
        <v>392</v>
      </c>
      <c r="C107" s="99" t="s">
        <v>597</v>
      </c>
      <c r="D107" s="99" t="s">
        <v>364</v>
      </c>
      <c r="E107" s="99"/>
      <c r="F107" s="99"/>
      <c r="G107" s="99"/>
      <c r="H107" s="99"/>
      <c r="I107" s="99"/>
      <c r="J107" s="99"/>
      <c r="K107" s="99"/>
      <c r="L107" s="99"/>
      <c r="M107" s="99"/>
      <c r="N107" s="99"/>
      <c r="O107" s="99"/>
    </row>
    <row r="108" spans="1:15" x14ac:dyDescent="0.3">
      <c r="A108" s="99"/>
      <c r="B108" s="99"/>
      <c r="C108" s="99"/>
      <c r="D108" s="99"/>
      <c r="E108" s="99"/>
      <c r="F108" s="99"/>
      <c r="G108" s="99"/>
      <c r="H108" s="99"/>
      <c r="I108" s="99"/>
      <c r="J108" s="99"/>
      <c r="K108" s="99"/>
      <c r="L108" s="99"/>
      <c r="M108" s="99"/>
      <c r="N108" s="99"/>
      <c r="O108" s="99"/>
    </row>
    <row r="109" spans="1:15" x14ac:dyDescent="0.3">
      <c r="A109" s="100" t="s">
        <v>270</v>
      </c>
      <c r="B109" s="99" t="s">
        <v>271</v>
      </c>
      <c r="C109" s="99" t="s">
        <v>272</v>
      </c>
      <c r="D109" s="99" t="s">
        <v>273</v>
      </c>
      <c r="E109" s="99"/>
      <c r="F109" s="99" t="s">
        <v>274</v>
      </c>
      <c r="G109" s="99"/>
      <c r="H109" s="99"/>
      <c r="I109" s="99"/>
      <c r="J109" s="99"/>
      <c r="K109" s="105"/>
      <c r="L109" s="99"/>
      <c r="M109" s="99"/>
      <c r="N109" s="99"/>
      <c r="O109" s="99"/>
    </row>
    <row r="110" spans="1:15" x14ac:dyDescent="0.3">
      <c r="A110" s="99"/>
      <c r="B110" s="99"/>
      <c r="C110" s="99" t="s">
        <v>275</v>
      </c>
      <c r="D110" s="99" t="s">
        <v>549</v>
      </c>
      <c r="E110" s="99"/>
      <c r="F110" s="99" t="s">
        <v>276</v>
      </c>
      <c r="G110" s="99"/>
      <c r="H110" s="99"/>
      <c r="I110" s="99"/>
      <c r="J110" s="99"/>
      <c r="K110" s="99"/>
      <c r="L110" s="99"/>
      <c r="M110" s="99"/>
      <c r="N110" s="99"/>
      <c r="O110" s="99"/>
    </row>
    <row r="111" spans="1:15" x14ac:dyDescent="0.3">
      <c r="A111" s="99"/>
      <c r="B111" s="99"/>
      <c r="C111" s="99" t="s">
        <v>277</v>
      </c>
      <c r="D111" s="99" t="s">
        <v>278</v>
      </c>
      <c r="E111" s="99"/>
      <c r="F111" s="99" t="s">
        <v>276</v>
      </c>
      <c r="G111" s="99"/>
      <c r="H111" s="99"/>
      <c r="I111" s="99"/>
      <c r="J111" s="99"/>
      <c r="K111" s="105"/>
      <c r="L111" s="99"/>
      <c r="M111" s="99"/>
      <c r="N111" s="99"/>
      <c r="O111" s="99"/>
    </row>
    <row r="112" spans="1:15" x14ac:dyDescent="0.3">
      <c r="A112" s="99"/>
      <c r="B112" s="99"/>
      <c r="C112" s="99" t="s">
        <v>394</v>
      </c>
      <c r="D112" s="99" t="s">
        <v>1090</v>
      </c>
      <c r="E112" s="99"/>
      <c r="F112" s="99" t="s">
        <v>276</v>
      </c>
      <c r="G112" s="99"/>
      <c r="H112" s="99"/>
      <c r="I112" s="99"/>
      <c r="J112" s="99"/>
      <c r="K112" s="99"/>
      <c r="L112" s="99"/>
      <c r="M112" s="99"/>
      <c r="N112" s="99"/>
      <c r="O112" s="99"/>
    </row>
    <row r="113" spans="1:15" x14ac:dyDescent="0.3">
      <c r="A113" s="99"/>
      <c r="B113" s="99"/>
      <c r="C113" s="99" t="s">
        <v>279</v>
      </c>
      <c r="D113" s="99" t="s">
        <v>1091</v>
      </c>
      <c r="E113" s="99"/>
      <c r="F113" s="99" t="s">
        <v>276</v>
      </c>
      <c r="G113" s="99"/>
      <c r="H113" s="99"/>
      <c r="I113" s="99"/>
      <c r="J113" s="99"/>
      <c r="K113" s="105"/>
      <c r="L113" s="99"/>
      <c r="M113" s="99"/>
      <c r="N113" s="99"/>
      <c r="O113" s="99"/>
    </row>
    <row r="114" spans="1:15" x14ac:dyDescent="0.3">
      <c r="A114" s="99"/>
      <c r="B114" s="99"/>
      <c r="C114" s="99" t="s">
        <v>280</v>
      </c>
      <c r="D114" s="99" t="s">
        <v>1092</v>
      </c>
      <c r="E114" s="99"/>
      <c r="F114" s="99" t="s">
        <v>274</v>
      </c>
      <c r="G114" s="99"/>
      <c r="H114" s="99"/>
      <c r="I114" s="99"/>
      <c r="J114" s="99"/>
      <c r="K114" s="105"/>
      <c r="L114" s="99"/>
      <c r="M114" s="99"/>
      <c r="N114" s="99"/>
      <c r="O114" s="99"/>
    </row>
    <row r="115" spans="1:15" x14ac:dyDescent="0.3">
      <c r="A115" s="99"/>
      <c r="B115" s="99"/>
      <c r="C115" s="99" t="s">
        <v>397</v>
      </c>
      <c r="D115" s="99" t="s">
        <v>398</v>
      </c>
      <c r="E115" s="99"/>
      <c r="F115" s="99" t="s">
        <v>276</v>
      </c>
      <c r="G115" s="99"/>
      <c r="H115" s="99"/>
      <c r="I115" s="99"/>
      <c r="J115" s="99"/>
      <c r="K115" s="105"/>
      <c r="L115" s="99"/>
      <c r="M115" s="99"/>
      <c r="N115" s="99"/>
      <c r="O115" s="99"/>
    </row>
    <row r="116" spans="1:15" x14ac:dyDescent="0.3">
      <c r="A116" s="99"/>
      <c r="B116" s="99"/>
      <c r="C116" s="99" t="s">
        <v>281</v>
      </c>
      <c r="D116" s="99" t="s">
        <v>282</v>
      </c>
      <c r="E116" s="99"/>
      <c r="F116" s="99" t="s">
        <v>276</v>
      </c>
      <c r="G116" s="99"/>
      <c r="H116" s="99"/>
      <c r="I116" s="99"/>
      <c r="J116" s="99"/>
      <c r="K116" s="99"/>
      <c r="L116" s="99"/>
      <c r="M116" s="99"/>
      <c r="N116" s="99"/>
      <c r="O116" s="99"/>
    </row>
    <row r="117" spans="1:15" x14ac:dyDescent="0.3">
      <c r="A117" s="99"/>
      <c r="B117" s="99"/>
      <c r="C117" s="99" t="s">
        <v>283</v>
      </c>
      <c r="D117" s="99" t="s">
        <v>551</v>
      </c>
      <c r="E117" s="99"/>
      <c r="F117" s="99" t="s">
        <v>274</v>
      </c>
      <c r="G117" s="99"/>
      <c r="H117" s="99"/>
      <c r="I117" s="99"/>
      <c r="J117" s="99"/>
      <c r="K117" s="99"/>
      <c r="L117" s="99"/>
      <c r="M117" s="99"/>
      <c r="N117" s="99"/>
      <c r="O117" s="99"/>
    </row>
    <row r="118" spans="1:15" x14ac:dyDescent="0.3">
      <c r="A118" s="99"/>
      <c r="B118" s="99"/>
      <c r="C118" s="99" t="s">
        <v>395</v>
      </c>
      <c r="D118" s="99" t="s">
        <v>396</v>
      </c>
      <c r="E118" s="99"/>
      <c r="F118" s="99" t="s">
        <v>276</v>
      </c>
      <c r="G118" s="99"/>
      <c r="H118" s="99"/>
      <c r="I118" s="99"/>
      <c r="J118" s="99"/>
      <c r="K118" s="99"/>
      <c r="L118" s="99"/>
      <c r="M118" s="99"/>
      <c r="N118" s="99"/>
      <c r="O118" s="99"/>
    </row>
    <row r="119" spans="1:15" x14ac:dyDescent="0.3">
      <c r="A119" s="99"/>
      <c r="B119" s="99"/>
      <c r="C119" s="99" t="s">
        <v>284</v>
      </c>
      <c r="D119" s="99" t="s">
        <v>1093</v>
      </c>
      <c r="E119" s="99"/>
      <c r="F119" s="99" t="s">
        <v>276</v>
      </c>
      <c r="G119" s="99"/>
      <c r="H119" s="99"/>
      <c r="I119" s="99"/>
      <c r="J119" s="99"/>
      <c r="K119" s="99"/>
      <c r="L119" s="99"/>
      <c r="M119" s="99"/>
      <c r="N119" s="99"/>
      <c r="O119" s="99"/>
    </row>
    <row r="120" spans="1:15" x14ac:dyDescent="0.3">
      <c r="A120" s="99"/>
      <c r="B120" s="99"/>
      <c r="C120" s="99" t="s">
        <v>285</v>
      </c>
      <c r="D120" s="99" t="s">
        <v>286</v>
      </c>
      <c r="E120" s="99"/>
      <c r="F120" s="99" t="s">
        <v>274</v>
      </c>
      <c r="G120" s="99"/>
      <c r="H120" s="99"/>
      <c r="I120" s="99"/>
      <c r="J120" s="99"/>
      <c r="K120" s="99"/>
      <c r="L120" s="99"/>
      <c r="M120" s="99"/>
      <c r="N120" s="99"/>
      <c r="O120" s="99"/>
    </row>
    <row r="121" spans="1:15" x14ac:dyDescent="0.3">
      <c r="A121" s="99"/>
      <c r="B121" s="99"/>
      <c r="C121" s="99" t="s">
        <v>287</v>
      </c>
      <c r="D121" s="99" t="s">
        <v>399</v>
      </c>
      <c r="E121" s="99"/>
      <c r="F121" s="99" t="s">
        <v>274</v>
      </c>
      <c r="G121" s="99"/>
      <c r="H121" s="99"/>
      <c r="I121" s="99"/>
      <c r="J121" s="99"/>
      <c r="K121" s="99"/>
      <c r="L121" s="99"/>
      <c r="M121" s="99"/>
      <c r="N121" s="99"/>
      <c r="O121" s="99"/>
    </row>
    <row r="122" spans="1:15" x14ac:dyDescent="0.3">
      <c r="A122" s="99"/>
      <c r="B122" s="99"/>
      <c r="C122" s="99" t="s">
        <v>288</v>
      </c>
      <c r="D122" s="99" t="s">
        <v>1094</v>
      </c>
      <c r="E122" s="99"/>
      <c r="F122" s="99" t="s">
        <v>274</v>
      </c>
      <c r="G122" s="99"/>
      <c r="H122" s="99"/>
      <c r="I122" s="99"/>
      <c r="J122" s="99"/>
      <c r="K122" s="99"/>
      <c r="L122" s="99"/>
      <c r="M122" s="99"/>
      <c r="N122" s="99"/>
      <c r="O122" s="99"/>
    </row>
    <row r="123" spans="1:15" x14ac:dyDescent="0.3">
      <c r="A123" s="99"/>
      <c r="B123" s="99"/>
      <c r="C123" s="99" t="s">
        <v>289</v>
      </c>
      <c r="D123" s="99" t="s">
        <v>290</v>
      </c>
      <c r="E123" s="99"/>
      <c r="F123" s="99" t="s">
        <v>276</v>
      </c>
      <c r="G123" s="99"/>
      <c r="H123" s="99"/>
      <c r="I123" s="99"/>
      <c r="J123" s="99"/>
      <c r="K123" s="99"/>
      <c r="L123" s="99"/>
      <c r="M123" s="99"/>
      <c r="N123" s="99"/>
      <c r="O123" s="99"/>
    </row>
    <row r="124" spans="1:15" x14ac:dyDescent="0.3">
      <c r="A124" s="99"/>
      <c r="B124" s="99"/>
      <c r="C124" s="99" t="s">
        <v>291</v>
      </c>
      <c r="D124" s="99" t="s">
        <v>550</v>
      </c>
      <c r="E124" s="99"/>
      <c r="F124" s="99" t="s">
        <v>276</v>
      </c>
      <c r="G124" s="99"/>
      <c r="H124" s="99"/>
      <c r="I124" s="99"/>
      <c r="J124" s="99"/>
      <c r="K124" s="99"/>
      <c r="L124" s="99"/>
      <c r="M124" s="99"/>
      <c r="N124" s="99"/>
      <c r="O124" s="99"/>
    </row>
    <row r="125" spans="1:15" x14ac:dyDescent="0.3">
      <c r="A125" s="99"/>
      <c r="B125" s="99"/>
      <c r="C125" s="99" t="s">
        <v>292</v>
      </c>
      <c r="D125" s="99" t="s">
        <v>293</v>
      </c>
      <c r="E125" s="99"/>
      <c r="F125" s="99" t="s">
        <v>274</v>
      </c>
      <c r="G125" s="99"/>
      <c r="H125" s="99"/>
      <c r="I125" s="99"/>
      <c r="J125" s="99"/>
      <c r="K125" s="99"/>
      <c r="L125" s="99"/>
      <c r="M125" s="99"/>
      <c r="N125" s="99"/>
      <c r="O125" s="99"/>
    </row>
    <row r="126" spans="1:15" x14ac:dyDescent="0.3">
      <c r="A126" s="99"/>
      <c r="B126" s="99"/>
      <c r="C126" s="99" t="s">
        <v>294</v>
      </c>
      <c r="D126" s="99" t="s">
        <v>295</v>
      </c>
      <c r="E126" s="99"/>
      <c r="F126" s="99" t="s">
        <v>274</v>
      </c>
      <c r="G126" s="99"/>
      <c r="H126" s="99"/>
      <c r="I126" s="99"/>
      <c r="J126" s="99"/>
      <c r="K126" s="99"/>
      <c r="L126" s="99"/>
      <c r="M126" s="99"/>
      <c r="N126" s="99"/>
      <c r="O126" s="99"/>
    </row>
    <row r="127" spans="1:15" x14ac:dyDescent="0.3">
      <c r="A127" s="99"/>
      <c r="B127" s="99"/>
      <c r="C127" s="99" t="s">
        <v>296</v>
      </c>
      <c r="D127" s="99" t="s">
        <v>297</v>
      </c>
      <c r="E127" s="99"/>
      <c r="F127" s="99" t="s">
        <v>276</v>
      </c>
      <c r="G127" s="99"/>
      <c r="H127" s="99"/>
      <c r="I127" s="99"/>
      <c r="J127" s="99"/>
      <c r="K127" s="99"/>
      <c r="L127" s="99"/>
      <c r="M127" s="99"/>
      <c r="N127" s="99"/>
      <c r="O127" s="99"/>
    </row>
    <row r="128" spans="1:15" x14ac:dyDescent="0.3">
      <c r="A128" s="99"/>
      <c r="B128" s="99"/>
      <c r="C128" s="99" t="s">
        <v>601</v>
      </c>
      <c r="D128" s="99" t="s">
        <v>548</v>
      </c>
      <c r="E128" s="99"/>
      <c r="F128" s="99" t="s">
        <v>276</v>
      </c>
      <c r="G128" s="99"/>
      <c r="H128" s="99"/>
      <c r="I128" s="99"/>
      <c r="J128" s="99"/>
      <c r="K128" s="99"/>
      <c r="L128" s="99"/>
      <c r="M128" s="99"/>
      <c r="N128" s="99"/>
      <c r="O128" s="99"/>
    </row>
    <row r="129" spans="1:15" x14ac:dyDescent="0.3">
      <c r="A129" s="99"/>
      <c r="B129" s="99"/>
      <c r="C129" s="99" t="s">
        <v>481</v>
      </c>
      <c r="D129" s="99" t="s">
        <v>481</v>
      </c>
      <c r="E129" s="99"/>
      <c r="F129" s="99" t="s">
        <v>274</v>
      </c>
      <c r="G129" s="99"/>
      <c r="H129" s="99"/>
      <c r="I129" s="99"/>
      <c r="J129" s="99"/>
      <c r="K129" s="99"/>
      <c r="L129" s="99"/>
      <c r="M129" s="99"/>
      <c r="N129" s="99"/>
      <c r="O129" s="99"/>
    </row>
    <row r="130" spans="1:15" x14ac:dyDescent="0.3">
      <c r="A130" s="99"/>
      <c r="B130" s="99"/>
      <c r="C130" s="99"/>
      <c r="D130" s="99"/>
      <c r="E130" s="99"/>
      <c r="F130" s="99"/>
      <c r="G130" s="99"/>
      <c r="H130" s="99"/>
      <c r="I130" s="99"/>
      <c r="J130" s="99"/>
      <c r="K130" s="99"/>
      <c r="L130" s="99"/>
      <c r="M130" s="99"/>
      <c r="N130" s="99"/>
      <c r="O130" s="99"/>
    </row>
    <row r="131" spans="1:15" s="47" customFormat="1" x14ac:dyDescent="0.3">
      <c r="A131" s="99"/>
      <c r="B131" s="99" t="s">
        <v>298</v>
      </c>
      <c r="C131" s="99" t="s">
        <v>272</v>
      </c>
      <c r="D131" s="99" t="s">
        <v>273</v>
      </c>
      <c r="E131" s="99"/>
      <c r="F131" s="99"/>
      <c r="G131" s="99"/>
      <c r="H131" s="99"/>
      <c r="I131" s="99"/>
      <c r="J131" s="99"/>
      <c r="K131" s="99"/>
      <c r="L131" s="99"/>
      <c r="M131" s="99"/>
      <c r="N131" s="99"/>
      <c r="O131" s="99"/>
    </row>
    <row r="132" spans="1:15" s="47" customFormat="1" x14ac:dyDescent="0.3">
      <c r="A132" s="99"/>
      <c r="B132" s="99"/>
      <c r="C132" s="99" t="s">
        <v>299</v>
      </c>
      <c r="D132" s="99" t="s">
        <v>552</v>
      </c>
      <c r="E132" s="99"/>
      <c r="F132" s="99"/>
      <c r="G132" s="99"/>
      <c r="H132" s="99"/>
      <c r="I132" s="99"/>
      <c r="J132" s="99"/>
      <c r="K132" s="99"/>
      <c r="L132" s="99"/>
      <c r="M132" s="99"/>
      <c r="N132" s="99"/>
      <c r="O132" s="99"/>
    </row>
    <row r="133" spans="1:15" s="47" customFormat="1" x14ac:dyDescent="0.3">
      <c r="A133" s="99"/>
      <c r="B133" s="99"/>
      <c r="C133" s="99" t="s">
        <v>300</v>
      </c>
      <c r="D133" s="99" t="s">
        <v>1095</v>
      </c>
      <c r="E133" s="99"/>
      <c r="F133" s="99"/>
      <c r="G133" s="99"/>
      <c r="H133" s="99"/>
      <c r="I133" s="99"/>
      <c r="J133" s="99"/>
      <c r="K133" s="99"/>
      <c r="L133" s="99"/>
      <c r="M133" s="99"/>
      <c r="N133" s="99"/>
      <c r="O133" s="99"/>
    </row>
    <row r="134" spans="1:15" s="47" customFormat="1" x14ac:dyDescent="0.3">
      <c r="A134" s="99"/>
      <c r="B134" s="99"/>
      <c r="C134" s="99">
        <v>150</v>
      </c>
      <c r="D134" s="99" t="s">
        <v>1096</v>
      </c>
      <c r="E134" s="99"/>
      <c r="F134" s="99"/>
      <c r="G134" s="99"/>
      <c r="H134" s="99"/>
      <c r="I134" s="99"/>
      <c r="J134" s="99"/>
      <c r="K134" s="99"/>
      <c r="L134" s="99"/>
      <c r="M134" s="99"/>
      <c r="N134" s="99"/>
      <c r="O134" s="99"/>
    </row>
    <row r="135" spans="1:15" s="47" customFormat="1" x14ac:dyDescent="0.3">
      <c r="A135" s="99"/>
      <c r="B135" s="99"/>
      <c r="C135" s="99" t="s">
        <v>481</v>
      </c>
      <c r="D135" s="99" t="s">
        <v>481</v>
      </c>
      <c r="E135" s="99"/>
      <c r="F135" s="99"/>
      <c r="G135" s="99"/>
      <c r="H135" s="99"/>
      <c r="I135" s="99"/>
      <c r="J135" s="99"/>
      <c r="K135" s="99"/>
      <c r="L135" s="99"/>
      <c r="M135" s="99"/>
      <c r="N135" s="99"/>
      <c r="O135" s="99"/>
    </row>
    <row r="136" spans="1:15" s="47" customFormat="1" x14ac:dyDescent="0.3">
      <c r="A136" s="99"/>
      <c r="B136" s="99"/>
      <c r="C136" s="99"/>
      <c r="D136" s="99"/>
      <c r="E136" s="99"/>
      <c r="F136" s="99"/>
      <c r="G136" s="99"/>
      <c r="H136" s="99"/>
      <c r="I136" s="99"/>
      <c r="J136" s="99"/>
      <c r="K136" s="99"/>
      <c r="L136" s="99"/>
      <c r="M136" s="99"/>
      <c r="N136" s="99"/>
      <c r="O136" s="99"/>
    </row>
    <row r="137" spans="1:15" s="47" customFormat="1" x14ac:dyDescent="0.3">
      <c r="A137" s="99"/>
      <c r="B137" s="99"/>
      <c r="C137" s="99"/>
      <c r="D137" s="99"/>
      <c r="E137" s="99"/>
      <c r="F137" s="99"/>
      <c r="G137" s="99"/>
      <c r="H137" s="99"/>
      <c r="I137" s="99"/>
      <c r="J137" s="99"/>
      <c r="K137" s="99"/>
      <c r="L137" s="99"/>
      <c r="M137" s="99"/>
      <c r="N137" s="99"/>
      <c r="O137" s="99"/>
    </row>
    <row r="138" spans="1:15" s="47" customFormat="1" x14ac:dyDescent="0.3">
      <c r="A138" s="99"/>
      <c r="B138" s="99"/>
      <c r="C138" s="99"/>
      <c r="D138" s="99"/>
      <c r="E138" s="99"/>
      <c r="F138" s="99"/>
      <c r="G138" s="99"/>
      <c r="H138" s="99"/>
      <c r="I138" s="99"/>
      <c r="J138" s="99"/>
      <c r="K138" s="99"/>
      <c r="L138" s="99"/>
      <c r="M138" s="99"/>
      <c r="N138" s="99"/>
      <c r="O138" s="99"/>
    </row>
    <row r="139" spans="1:15" x14ac:dyDescent="0.3">
      <c r="A139" s="99"/>
      <c r="B139" s="99"/>
      <c r="C139" s="99"/>
      <c r="D139" s="99"/>
      <c r="E139" s="99"/>
      <c r="F139" s="99"/>
      <c r="G139" s="99"/>
      <c r="H139" s="99"/>
      <c r="I139" s="99"/>
      <c r="J139" s="99"/>
      <c r="K139" s="99"/>
      <c r="L139" s="99"/>
      <c r="M139" s="99"/>
      <c r="N139" s="99"/>
      <c r="O139" s="99"/>
    </row>
    <row r="140" spans="1:15" x14ac:dyDescent="0.3">
      <c r="A140" s="99" t="s">
        <v>553</v>
      </c>
      <c r="B140" s="99" t="s">
        <v>207</v>
      </c>
      <c r="C140" s="99" t="s">
        <v>303</v>
      </c>
      <c r="D140" s="99"/>
      <c r="E140" s="99"/>
      <c r="F140" s="99"/>
      <c r="G140" s="99"/>
      <c r="H140" s="99"/>
      <c r="I140" s="99"/>
      <c r="J140" s="99"/>
      <c r="K140" s="99"/>
      <c r="L140" s="99"/>
      <c r="M140" s="99"/>
      <c r="N140" s="99"/>
      <c r="O140" s="99"/>
    </row>
    <row r="141" spans="1:15" x14ac:dyDescent="0.3">
      <c r="A141" s="99"/>
      <c r="B141" s="99"/>
      <c r="C141" s="99"/>
      <c r="D141" s="99"/>
      <c r="E141" s="99"/>
      <c r="F141" s="99"/>
      <c r="G141" s="99"/>
      <c r="H141" s="99"/>
      <c r="I141" s="99"/>
      <c r="J141" s="99"/>
      <c r="K141" s="99"/>
      <c r="L141" s="99"/>
      <c r="M141" s="99"/>
      <c r="N141" s="99"/>
      <c r="O141" s="99"/>
    </row>
    <row r="142" spans="1:15" x14ac:dyDescent="0.3">
      <c r="A142" s="99"/>
      <c r="B142" s="99"/>
      <c r="C142" s="99"/>
      <c r="D142" s="99"/>
      <c r="E142" s="99"/>
      <c r="F142" s="99"/>
      <c r="G142" s="99"/>
      <c r="H142" s="99"/>
      <c r="I142" s="99"/>
      <c r="J142" s="99"/>
      <c r="K142" s="99"/>
      <c r="L142" s="99"/>
      <c r="M142" s="99"/>
      <c r="N142" s="99"/>
      <c r="O142" s="99"/>
    </row>
    <row r="143" spans="1:15" x14ac:dyDescent="0.3">
      <c r="A143" s="99"/>
      <c r="B143" s="99"/>
      <c r="C143" s="99"/>
      <c r="D143" s="99"/>
      <c r="E143" s="99"/>
      <c r="F143" s="99"/>
      <c r="G143" s="99"/>
      <c r="H143" s="99"/>
      <c r="I143" s="99"/>
      <c r="J143" s="99"/>
      <c r="K143" s="99"/>
      <c r="L143" s="99"/>
      <c r="M143" s="99"/>
      <c r="N143" s="99"/>
      <c r="O143" s="99"/>
    </row>
    <row r="144" spans="1:15" x14ac:dyDescent="0.3">
      <c r="A144" s="99"/>
      <c r="B144" s="99"/>
      <c r="C144" s="99"/>
      <c r="D144" s="99"/>
      <c r="E144" s="99"/>
      <c r="F144" s="99"/>
      <c r="G144" s="99"/>
      <c r="H144" s="99"/>
      <c r="I144" s="99"/>
      <c r="J144" s="99"/>
      <c r="K144" s="99"/>
      <c r="L144" s="99"/>
      <c r="M144" s="99"/>
      <c r="N144" s="99"/>
      <c r="O144" s="99"/>
    </row>
    <row r="145" spans="1:15" x14ac:dyDescent="0.3">
      <c r="A145" s="99" t="s">
        <v>301</v>
      </c>
      <c r="B145" s="99" t="s">
        <v>207</v>
      </c>
      <c r="C145" s="99" t="s">
        <v>303</v>
      </c>
      <c r="D145" s="99"/>
      <c r="E145" s="99"/>
      <c r="F145" s="99"/>
      <c r="G145" s="99"/>
      <c r="H145" s="99" t="s">
        <v>559</v>
      </c>
      <c r="I145" s="99"/>
      <c r="J145" s="99"/>
      <c r="K145" s="99"/>
      <c r="L145" s="99"/>
      <c r="M145" s="99"/>
      <c r="N145" s="99"/>
      <c r="O145" s="99"/>
    </row>
    <row r="146" spans="1:15" x14ac:dyDescent="0.3">
      <c r="A146" s="99"/>
      <c r="B146" s="99"/>
      <c r="C146" s="99"/>
      <c r="D146" s="99"/>
      <c r="E146" s="99"/>
      <c r="F146" s="99"/>
      <c r="G146" s="99"/>
      <c r="H146" s="99"/>
      <c r="I146" s="99"/>
      <c r="J146" s="99"/>
      <c r="K146" s="99"/>
      <c r="L146" s="99"/>
      <c r="M146" s="99"/>
      <c r="N146" s="99"/>
      <c r="O146" s="99"/>
    </row>
    <row r="147" spans="1:15" x14ac:dyDescent="0.3">
      <c r="A147" s="99"/>
      <c r="B147" s="99"/>
      <c r="C147" s="99"/>
      <c r="D147" s="99"/>
      <c r="E147" s="99"/>
      <c r="F147" s="99"/>
      <c r="G147" s="99"/>
      <c r="H147" s="99"/>
      <c r="I147" s="99"/>
      <c r="J147" s="99"/>
      <c r="K147" s="99"/>
      <c r="L147" s="99"/>
      <c r="M147" s="99"/>
      <c r="N147" s="99"/>
      <c r="O147" s="99"/>
    </row>
    <row r="148" spans="1:15" x14ac:dyDescent="0.3">
      <c r="A148" s="99"/>
      <c r="B148" s="99"/>
      <c r="C148" s="99"/>
      <c r="D148" s="99"/>
      <c r="E148" s="99"/>
      <c r="F148" s="99"/>
      <c r="G148" s="99"/>
      <c r="H148" s="99"/>
      <c r="I148" s="99"/>
      <c r="J148" s="99"/>
      <c r="K148" s="99"/>
      <c r="L148" s="99"/>
      <c r="M148" s="99"/>
      <c r="N148" s="99"/>
      <c r="O148" s="99"/>
    </row>
    <row r="149" spans="1:15" x14ac:dyDescent="0.3">
      <c r="A149" s="99"/>
      <c r="B149" s="99"/>
      <c r="C149" s="99"/>
      <c r="D149" s="99"/>
      <c r="E149" s="99"/>
      <c r="F149" s="99"/>
      <c r="G149" s="99"/>
      <c r="H149" s="99"/>
      <c r="I149" s="99"/>
      <c r="J149" s="99"/>
      <c r="K149" s="99"/>
      <c r="L149" s="99"/>
      <c r="M149" s="99"/>
      <c r="N149" s="99"/>
      <c r="O149" s="99"/>
    </row>
    <row r="150" spans="1:15" x14ac:dyDescent="0.3">
      <c r="A150" s="99" t="s">
        <v>304</v>
      </c>
      <c r="B150" s="99" t="s">
        <v>305</v>
      </c>
      <c r="C150" s="99" t="s">
        <v>306</v>
      </c>
      <c r="D150" s="99" t="s">
        <v>307</v>
      </c>
      <c r="E150" s="99"/>
      <c r="F150" s="99" t="s">
        <v>308</v>
      </c>
      <c r="G150" s="99"/>
      <c r="H150" s="99"/>
      <c r="I150" s="99"/>
      <c r="J150" s="99"/>
      <c r="K150" s="99"/>
      <c r="L150" s="99"/>
      <c r="M150" s="99"/>
      <c r="N150" s="99"/>
      <c r="O150" s="99"/>
    </row>
    <row r="151" spans="1:15" x14ac:dyDescent="0.3">
      <c r="A151" s="99"/>
      <c r="B151" s="99"/>
      <c r="C151" s="99" t="s">
        <v>309</v>
      </c>
      <c r="D151" s="99" t="s">
        <v>310</v>
      </c>
      <c r="E151" s="99"/>
      <c r="F151" s="99" t="s">
        <v>308</v>
      </c>
      <c r="G151" s="99"/>
      <c r="H151" s="99"/>
      <c r="I151" s="99"/>
      <c r="J151" s="99"/>
      <c r="K151" s="99"/>
      <c r="L151" s="99"/>
      <c r="M151" s="99"/>
      <c r="N151" s="99"/>
      <c r="O151" s="99"/>
    </row>
    <row r="152" spans="1:15" x14ac:dyDescent="0.3">
      <c r="A152" s="100"/>
      <c r="B152" s="99"/>
      <c r="C152" s="99"/>
      <c r="D152" s="99"/>
      <c r="E152" s="99"/>
      <c r="F152" s="99"/>
      <c r="G152" s="99"/>
      <c r="H152" s="99"/>
      <c r="I152" s="99"/>
      <c r="J152" s="99"/>
      <c r="K152" s="99"/>
      <c r="L152" s="99"/>
      <c r="M152" s="99"/>
      <c r="N152" s="99"/>
      <c r="O152" s="99"/>
    </row>
    <row r="153" spans="1:15" x14ac:dyDescent="0.3">
      <c r="A153" s="99"/>
      <c r="B153" s="99"/>
      <c r="C153" s="99"/>
      <c r="D153" s="99"/>
      <c r="E153" s="99"/>
      <c r="F153" s="99"/>
      <c r="G153" s="99"/>
      <c r="H153" s="99"/>
      <c r="I153" s="99"/>
      <c r="J153" s="99"/>
      <c r="K153" s="99"/>
      <c r="L153" s="99"/>
      <c r="M153" s="99"/>
      <c r="N153" s="99"/>
      <c r="O153" s="99"/>
    </row>
  </sheetData>
  <sheetProtection algorithmName="SHA-512" hashValue="cEnfe30b2/RfLq3X72GMXIDqRQYgOGNHGi+RGZ0Nb4TcIY9pZJUVNT+jnCuTaTDFFds3qQ5d4m4xjoK2MGCqQg==" saltValue="iq6lg7N+cb4sSp4sfwVtmg==" spinCount="100000" sheet="1" selectLockedCells="1"/>
  <customSheetViews>
    <customSheetView guid="{AE41DE6F-95E5-46AF-A2EB-15E2780C478F}" fitToPage="1" printArea="1">
      <selection activeCell="A11" sqref="A11"/>
      <pageMargins left="0.43307086614173229" right="0.35433070866141736" top="0.39370078740157483" bottom="0.59" header="0.31496062992125984" footer="0.4"/>
      <pageSetup paperSize="9" scale="73" orientation="portrait" r:id="rId1"/>
      <headerFooter>
        <oddFooter>&amp;Rpage 4/11</oddFooter>
      </headerFooter>
    </customSheetView>
  </customSheetViews>
  <mergeCells count="2">
    <mergeCell ref="D26:E26"/>
    <mergeCell ref="D28:E28"/>
  </mergeCells>
  <conditionalFormatting sqref="D4">
    <cfRule type="expression" dxfId="317" priority="57">
      <formula>AND($A$3&lt;&gt;"",ISBLANK($D$4))</formula>
    </cfRule>
  </conditionalFormatting>
  <conditionalFormatting sqref="D9">
    <cfRule type="expression" dxfId="316" priority="20">
      <formula>AND($A$8&lt;&gt;"",ISBLANK($D$9))</formula>
    </cfRule>
  </conditionalFormatting>
  <conditionalFormatting sqref="D13">
    <cfRule type="expression" dxfId="315" priority="19">
      <formula>AND($A$12&lt;&gt;"",ISBLANK($D$13))</formula>
    </cfRule>
  </conditionalFormatting>
  <conditionalFormatting sqref="C32">
    <cfRule type="expression" dxfId="314" priority="18">
      <formula>$A$32&lt;&gt;""</formula>
    </cfRule>
  </conditionalFormatting>
  <conditionalFormatting sqref="C36">
    <cfRule type="expression" dxfId="313" priority="17">
      <formula>$A$36&lt;&gt;""</formula>
    </cfRule>
  </conditionalFormatting>
  <conditionalFormatting sqref="C47">
    <cfRule type="expression" dxfId="312" priority="16">
      <formula>$A$47&lt;&gt;""</formula>
    </cfRule>
  </conditionalFormatting>
  <conditionalFormatting sqref="E47">
    <cfRule type="expression" dxfId="311" priority="15">
      <formula>$A$47&lt;&gt;""</formula>
    </cfRule>
  </conditionalFormatting>
  <conditionalFormatting sqref="C41">
    <cfRule type="expression" dxfId="310" priority="14">
      <formula>$A$32&lt;&gt;""</formula>
    </cfRule>
  </conditionalFormatting>
  <conditionalFormatting sqref="E41">
    <cfRule type="expression" dxfId="309" priority="13">
      <formula>$A$36&lt;&gt;""</formula>
    </cfRule>
  </conditionalFormatting>
  <conditionalFormatting sqref="E47">
    <cfRule type="expression" dxfId="308" priority="12">
      <formula>$A$47&lt;&gt;""</formula>
    </cfRule>
  </conditionalFormatting>
  <conditionalFormatting sqref="C43">
    <cfRule type="expression" dxfId="307" priority="10">
      <formula>AND($A$2="",$C$41&lt;&gt;"",$C$43="")</formula>
    </cfRule>
  </conditionalFormatting>
  <conditionalFormatting sqref="C44">
    <cfRule type="expression" dxfId="306" priority="9">
      <formula>AND($A$2="",$C$41&lt;&gt;"",$C$44="")</formula>
    </cfRule>
    <cfRule type="expression" dxfId="305" priority="11">
      <formula>AND($A$2="",$C$41&lt;&gt;"",$C$44="")</formula>
    </cfRule>
  </conditionalFormatting>
  <conditionalFormatting sqref="C46">
    <cfRule type="expression" dxfId="304" priority="8">
      <formula>AND($A$2="",$C$41&lt;&gt;"",$C$46="")</formula>
    </cfRule>
  </conditionalFormatting>
  <conditionalFormatting sqref="E43">
    <cfRule type="expression" dxfId="303" priority="7">
      <formula>AND($A$2="",$C$41&lt;&gt;"",$E$43="")</formula>
    </cfRule>
  </conditionalFormatting>
  <conditionalFormatting sqref="E44">
    <cfRule type="expression" dxfId="302" priority="6">
      <formula>AND($A$2="",$C$41&lt;&gt;"",$E$44="")</formula>
    </cfRule>
  </conditionalFormatting>
  <conditionalFormatting sqref="E46">
    <cfRule type="expression" dxfId="301" priority="5">
      <formula>AND($A$2="",$C$41&lt;&gt;"",$E$46="")</formula>
    </cfRule>
  </conditionalFormatting>
  <conditionalFormatting sqref="A3:F47">
    <cfRule type="expression" dxfId="300" priority="4">
      <formula>$A$2&lt;&gt;""</formula>
    </cfRule>
  </conditionalFormatting>
  <conditionalFormatting sqref="D4:E6 D9:E10 D13:E22 C25:E25 D26:E28 C27 C32:E32 D33:E33 D37:E37 C41:C47 E41:E47 C36:E36">
    <cfRule type="expression" dxfId="299" priority="3">
      <formula>$A$2&lt;&gt;""</formula>
    </cfRule>
  </conditionalFormatting>
  <conditionalFormatting sqref="C36">
    <cfRule type="expression" dxfId="298" priority="1">
      <formula>$A$32&lt;&gt;""</formula>
    </cfRule>
  </conditionalFormatting>
  <dataValidations count="9">
    <dataValidation type="list" allowBlank="1" showInputMessage="1" showErrorMessage="1" sqref="D9:D10" xr:uid="{00000000-0002-0000-0400-000003000000}">
      <formula1>$D$131:$D$135</formula1>
    </dataValidation>
    <dataValidation type="list" allowBlank="1" showInputMessage="1" showErrorMessage="1" sqref="D4:D7" xr:uid="{00000000-0002-0000-0400-000004000000}">
      <formula1>$D$109:$D$129</formula1>
    </dataValidation>
    <dataValidation type="list" allowBlank="1" showInputMessage="1" showErrorMessage="1" error="liste limitée de choix possibles_x000a_" sqref="E13 E15 E17 E19 E21 D33 D37" xr:uid="{00000000-0002-0000-0400-000005000000}">
      <formula1>$D$63:$D$85</formula1>
    </dataValidation>
    <dataValidation type="list" allowBlank="1" showInputMessage="1" showErrorMessage="1" sqref="D25 D27" xr:uid="{00000000-0002-0000-0400-000006000000}">
      <formula1>$D$150:$D$151</formula1>
    </dataValidation>
    <dataValidation type="date" allowBlank="1" showInputMessage="1" showErrorMessage="1" error="Format de date inadéquat ou dates impossibles" sqref="D14:E14 D16:E16 D18:E18 D20:E20 D22:E22" xr:uid="{00000000-0002-0000-0400-000007000000}">
      <formula1>1</formula1>
      <formula2>45291</formula2>
    </dataValidation>
    <dataValidation type="whole" allowBlank="1" showInputMessage="1" showErrorMessage="1" sqref="C25 C27" xr:uid="{00000000-0002-0000-0400-000008000000}">
      <formula1>1900</formula1>
      <formula2>2023</formula2>
    </dataValidation>
    <dataValidation type="decimal" allowBlank="1" showInputMessage="1" showErrorMessage="1" error="Revenus de la personne (prévus entre 0 et 1 million)" sqref="C43:C44 E43:E44 E46 C46" xr:uid="{00000000-0002-0000-0400-000009000000}">
      <formula1>0</formula1>
      <formula2>1000000</formula2>
    </dataValidation>
    <dataValidation type="whole" allowBlank="1" showInputMessage="1" showErrorMessage="1" error="Année impossible" sqref="E4:E6 E9:E10" xr:uid="{00000000-0002-0000-0400-00000B000000}">
      <formula1>1950</formula1>
      <formula2>YEAR(TODAY())</formula2>
    </dataValidation>
    <dataValidation type="whole" allowBlank="1" showInputMessage="1" showErrorMessage="1" error="il est attendu ici un nombre entier compris entre 0 et 1800 h/an" sqref="E32 E36" xr:uid="{00000000-0002-0000-0400-00000C000000}">
      <formula1>0</formula1>
      <formula2>1800</formula2>
    </dataValidation>
  </dataValidations>
  <pageMargins left="0.62992125984251968" right="0.43307086614173229" top="0.55118110236220474" bottom="0.43307086614173229" header="0.31496062992125984" footer="0.39370078740157483"/>
  <pageSetup paperSize="9" scale="68" orientation="portrait" r:id="rId2"/>
  <headerFooter>
    <oddFooter>Page &amp;P de &amp;N</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191"/>
  <sheetViews>
    <sheetView workbookViewId="0">
      <selection activeCell="A66" sqref="A66"/>
    </sheetView>
  </sheetViews>
  <sheetFormatPr baseColWidth="10" defaultColWidth="11.44140625" defaultRowHeight="14.4" x14ac:dyDescent="0.3"/>
  <cols>
    <col min="1" max="1" width="11.44140625" style="10"/>
    <col min="2" max="2" width="13.109375" style="10" customWidth="1"/>
    <col min="3" max="3" width="9.33203125" style="10" customWidth="1"/>
    <col min="4" max="4" width="3.33203125" style="10" customWidth="1"/>
    <col min="5" max="5" width="10.88671875" style="10" customWidth="1"/>
    <col min="6" max="6" width="16.109375" style="10" customWidth="1"/>
    <col min="7" max="7" width="20.5546875" style="10" customWidth="1"/>
    <col min="8" max="8" width="0.88671875" style="10" customWidth="1"/>
    <col min="9" max="9" width="14.88671875" style="25" customWidth="1"/>
    <col min="10" max="16384" width="11.44140625" style="10"/>
  </cols>
  <sheetData>
    <row r="1" spans="1:13" x14ac:dyDescent="0.3">
      <c r="A1" s="7" t="str">
        <f>IF(AND('2-nature_aide'!$C$20&lt;&gt;'2-nature_aide'!$F$124,'2-nature_aide'!$C$20&lt;&gt;""),"INFORMATIONS sur l'infrastructure (avant l'action soutenue) de l'EXPLOITATION AQUACOLE","")</f>
        <v/>
      </c>
      <c r="B1" s="8"/>
      <c r="C1" s="8"/>
      <c r="D1" s="8"/>
      <c r="E1" s="8"/>
      <c r="F1" s="8"/>
      <c r="G1" s="8"/>
      <c r="H1" s="8"/>
      <c r="I1" s="9"/>
      <c r="K1" s="99" t="s">
        <v>807</v>
      </c>
      <c r="L1" s="99"/>
      <c r="M1" s="99"/>
    </row>
    <row r="2" spans="1:13" x14ac:dyDescent="0.3">
      <c r="A2" s="11" t="str">
        <f>IF($A$1="","Cette rubrique ne doit pas être complétée, considérant l'activité renseignée dans la feuille 'Entreprise'.","")</f>
        <v>Cette rubrique ne doit pas être complétée, considérant l'activité renseignée dans la feuille 'Entreprise'.</v>
      </c>
      <c r="B2" s="12"/>
      <c r="C2" s="12"/>
      <c r="D2" s="12"/>
      <c r="E2" s="12"/>
      <c r="F2" s="12"/>
      <c r="G2" s="12"/>
      <c r="H2" s="12"/>
      <c r="I2" s="13"/>
      <c r="K2" s="99"/>
      <c r="L2" s="99"/>
      <c r="M2" s="99"/>
    </row>
    <row r="3" spans="1:13" x14ac:dyDescent="0.3">
      <c r="A3" s="14" t="str">
        <f>IF($A$1="","","Type de système d'épuration des eaux utilisées :")</f>
        <v/>
      </c>
      <c r="B3" s="12"/>
      <c r="C3" s="12"/>
      <c r="D3" s="12"/>
      <c r="E3" s="12"/>
      <c r="F3" s="438"/>
      <c r="G3" s="438"/>
      <c r="H3" s="12"/>
      <c r="I3" s="13" t="str">
        <f>IF(ISBLANK($A$2),"","(liste)")</f>
        <v>(liste)</v>
      </c>
      <c r="K3" s="99"/>
      <c r="L3" s="99"/>
      <c r="M3" s="99"/>
    </row>
    <row r="4" spans="1:13" x14ac:dyDescent="0.3">
      <c r="A4" s="14" t="str">
        <f>IF($A$1="","","Capacité totale d'épuration des eaux utilisées :")</f>
        <v/>
      </c>
      <c r="B4" s="12"/>
      <c r="C4" s="12"/>
      <c r="D4" s="12"/>
      <c r="E4" s="12"/>
      <c r="F4" s="440"/>
      <c r="G4" s="441"/>
      <c r="H4" s="12"/>
      <c r="I4" s="13" t="str">
        <f>IF(ISBLANK($A$2),"","(m3/jour)")</f>
        <v>(m3/jour)</v>
      </c>
      <c r="K4" s="99"/>
      <c r="L4" s="99"/>
      <c r="M4" s="99"/>
    </row>
    <row r="5" spans="1:13" ht="6.6" customHeight="1" x14ac:dyDescent="0.3">
      <c r="A5" s="14"/>
      <c r="B5" s="12"/>
      <c r="C5" s="12"/>
      <c r="D5" s="12"/>
      <c r="E5" s="12"/>
      <c r="F5" s="12"/>
      <c r="G5" s="12"/>
      <c r="H5" s="12"/>
      <c r="I5" s="13"/>
      <c r="K5" s="99"/>
      <c r="L5" s="99"/>
      <c r="M5" s="99"/>
    </row>
    <row r="6" spans="1:13" x14ac:dyDescent="0.3">
      <c r="A6" s="14" t="str">
        <f>IF($A$1="","","Type d'élevage aquacole : ")</f>
        <v/>
      </c>
      <c r="B6" s="12"/>
      <c r="C6" s="12"/>
      <c r="D6" s="12"/>
      <c r="E6" s="12"/>
      <c r="F6" s="438" t="s">
        <v>414</v>
      </c>
      <c r="G6" s="438"/>
      <c r="H6" s="12"/>
      <c r="I6" s="13" t="str">
        <f>IF(ISBLANK($A$2),"","(liste)")</f>
        <v>(liste)</v>
      </c>
      <c r="K6" s="99"/>
      <c r="L6" s="99"/>
      <c r="M6" s="99"/>
    </row>
    <row r="7" spans="1:13" ht="7.2" customHeight="1" x14ac:dyDescent="0.3">
      <c r="A7" s="14"/>
      <c r="B7" s="12"/>
      <c r="C7" s="12"/>
      <c r="D7" s="12"/>
      <c r="E7" s="12"/>
      <c r="F7" s="12"/>
      <c r="G7" s="12"/>
      <c r="H7" s="12"/>
      <c r="I7" s="13"/>
      <c r="K7" s="99"/>
      <c r="L7" s="99"/>
      <c r="M7" s="99"/>
    </row>
    <row r="8" spans="1:13" x14ac:dyDescent="0.3">
      <c r="A8" s="15" t="str">
        <f>IF(AND($A$1&lt;&gt;"",OR($F$6=$F$102,$F$6=$F$103,$F$6=$F$104,$F$6=$F$105)),"Détails sur les Etangs","")</f>
        <v/>
      </c>
      <c r="B8" s="16"/>
      <c r="C8" s="16"/>
      <c r="D8" s="16"/>
      <c r="E8" s="16"/>
      <c r="F8" s="16"/>
      <c r="G8" s="16"/>
      <c r="H8" s="16"/>
      <c r="I8" s="17"/>
      <c r="K8" s="99"/>
      <c r="L8" s="99"/>
      <c r="M8" s="99"/>
    </row>
    <row r="9" spans="1:13" x14ac:dyDescent="0.3">
      <c r="A9" s="14" t="str">
        <f>IF($A$8="","","Nombre d'étangs d'élevage sur le site :")</f>
        <v/>
      </c>
      <c r="B9" s="12"/>
      <c r="C9" s="12"/>
      <c r="D9" s="12"/>
      <c r="E9" s="12"/>
      <c r="F9" s="442"/>
      <c r="G9" s="442"/>
      <c r="H9" s="12"/>
      <c r="I9" s="13" t="str">
        <f>IF($A$8&lt;&gt;"","(nombre)","")</f>
        <v/>
      </c>
      <c r="K9" s="99"/>
      <c r="L9" s="99"/>
      <c r="M9" s="99"/>
    </row>
    <row r="10" spans="1:13" x14ac:dyDescent="0.3">
      <c r="A10" s="14" t="str">
        <f>IF($A$8="","","Surface totale des étangs d'élevage :")</f>
        <v/>
      </c>
      <c r="B10" s="12"/>
      <c r="C10" s="12"/>
      <c r="D10" s="12"/>
      <c r="E10" s="12"/>
      <c r="F10" s="438"/>
      <c r="G10" s="438"/>
      <c r="H10" s="12"/>
      <c r="I10" s="13" t="str">
        <f>IF($A$8&lt;&gt;"","(m2)","")</f>
        <v/>
      </c>
      <c r="K10" s="99"/>
      <c r="L10" s="99"/>
      <c r="M10" s="99"/>
    </row>
    <row r="11" spans="1:13" x14ac:dyDescent="0.3">
      <c r="A11" s="14" t="str">
        <f>IF($A$8="","","Profondeur moyenne sous eau de ces étangs :")</f>
        <v/>
      </c>
      <c r="B11" s="12"/>
      <c r="C11" s="12"/>
      <c r="D11" s="12"/>
      <c r="E11" s="12"/>
      <c r="F11" s="438"/>
      <c r="G11" s="438"/>
      <c r="H11" s="12"/>
      <c r="I11" s="13" t="str">
        <f>IF($A$8&lt;&gt;"","(m)","")</f>
        <v/>
      </c>
      <c r="K11" s="99"/>
      <c r="L11" s="99"/>
      <c r="M11" s="99"/>
    </row>
    <row r="12" spans="1:13" x14ac:dyDescent="0.3">
      <c r="A12" s="14" t="str">
        <f>IF($A$8="","","Matériaux  constitutifs des berges des étangs :")</f>
        <v/>
      </c>
      <c r="B12" s="12"/>
      <c r="C12" s="12"/>
      <c r="D12" s="12"/>
      <c r="E12" s="12"/>
      <c r="F12" s="438"/>
      <c r="G12" s="438"/>
      <c r="H12" s="12"/>
      <c r="I12" s="13" t="str">
        <f>IF($A$8&lt;&gt;"","(texte)","")</f>
        <v/>
      </c>
      <c r="K12" s="99"/>
      <c r="L12" s="99"/>
      <c r="M12" s="99"/>
    </row>
    <row r="13" spans="1:13" x14ac:dyDescent="0.3">
      <c r="A13" s="18" t="str">
        <f>IF(AND($A$1&lt;&gt;"",OR($F$6=$F$102,$F$6=$F$104)),"Taux de recirculation dans les étangs :","")</f>
        <v/>
      </c>
      <c r="B13" s="19"/>
      <c r="C13" s="19"/>
      <c r="D13" s="19"/>
      <c r="E13" s="19"/>
      <c r="F13" s="442"/>
      <c r="G13" s="442"/>
      <c r="H13" s="19"/>
      <c r="I13" s="20" t="str">
        <f>IF($A$13&lt;&gt;"","(%)","")</f>
        <v/>
      </c>
      <c r="K13" s="99"/>
      <c r="L13" s="99"/>
      <c r="M13" s="99"/>
    </row>
    <row r="14" spans="1:13" ht="5.25" customHeight="1" x14ac:dyDescent="0.3">
      <c r="A14" s="14"/>
      <c r="B14" s="12"/>
      <c r="C14" s="12"/>
      <c r="D14" s="12"/>
      <c r="E14" s="12"/>
      <c r="F14" s="12"/>
      <c r="G14" s="12"/>
      <c r="H14" s="12"/>
      <c r="I14" s="13"/>
      <c r="K14" s="99"/>
      <c r="L14" s="99"/>
      <c r="M14" s="99"/>
    </row>
    <row r="15" spans="1:13" x14ac:dyDescent="0.3">
      <c r="A15" s="21" t="str">
        <f>IF(AND($A$1&lt;&gt;"",OR($F$6=$F$100,$F$6=$F$101,$F$6=$F$104,$F$6=$F$105)),"Détails sur les Bassins","")</f>
        <v/>
      </c>
      <c r="B15" s="12"/>
      <c r="C15" s="12"/>
      <c r="D15" s="12"/>
      <c r="E15" s="12"/>
      <c r="F15" s="12"/>
      <c r="G15" s="12"/>
      <c r="H15" s="12"/>
      <c r="I15" s="13"/>
      <c r="K15" s="99"/>
      <c r="L15" s="99"/>
      <c r="M15" s="99"/>
    </row>
    <row r="16" spans="1:13" x14ac:dyDescent="0.3">
      <c r="A16" s="14" t="str">
        <f>IF($A$15="","","Nombre de bassins d'élevage sur le site :")</f>
        <v/>
      </c>
      <c r="B16" s="12"/>
      <c r="C16" s="12"/>
      <c r="D16" s="12"/>
      <c r="E16" s="12"/>
      <c r="F16" s="438"/>
      <c r="G16" s="438"/>
      <c r="H16" s="12"/>
      <c r="I16" s="13" t="str">
        <f>IF($A$15&lt;&gt;"","(nombre)","")</f>
        <v/>
      </c>
      <c r="K16" s="99"/>
      <c r="L16" s="99"/>
      <c r="M16" s="99"/>
    </row>
    <row r="17" spans="1:13" x14ac:dyDescent="0.3">
      <c r="A17" s="14" t="str">
        <f>IF($A$15="","","Volume total (sous eau) de l'ensemble des bassins :")</f>
        <v/>
      </c>
      <c r="B17" s="12"/>
      <c r="C17" s="12"/>
      <c r="D17" s="12"/>
      <c r="E17" s="12"/>
      <c r="F17" s="438"/>
      <c r="G17" s="438"/>
      <c r="H17" s="12"/>
      <c r="I17" s="13" t="str">
        <f>IF($A$15&lt;&gt;"","(m3)","")</f>
        <v/>
      </c>
      <c r="K17" s="99"/>
      <c r="L17" s="99"/>
      <c r="M17" s="99"/>
    </row>
    <row r="18" spans="1:13" x14ac:dyDescent="0.3">
      <c r="A18" s="14" t="str">
        <f>IF($A$15="","","Matériaux  constitutifs des bassins :")</f>
        <v/>
      </c>
      <c r="B18" s="12"/>
      <c r="C18" s="12"/>
      <c r="D18" s="12"/>
      <c r="E18" s="12"/>
      <c r="F18" s="438"/>
      <c r="G18" s="438"/>
      <c r="H18" s="12"/>
      <c r="I18" s="13" t="str">
        <f>IF($A$15&lt;&gt;"","(texte)","")</f>
        <v/>
      </c>
      <c r="K18" s="99"/>
      <c r="L18" s="99"/>
      <c r="M18" s="99"/>
    </row>
    <row r="19" spans="1:13" x14ac:dyDescent="0.3">
      <c r="A19" s="14" t="str">
        <f>IF(AND($A$1&lt;&gt;"",OR($F$6=$F$100,$F$6=$F$104)),"Taux de recirculation dans les bassins :","")</f>
        <v/>
      </c>
      <c r="B19" s="12"/>
      <c r="C19" s="12"/>
      <c r="D19" s="12"/>
      <c r="E19" s="12"/>
      <c r="F19" s="438"/>
      <c r="G19" s="438"/>
      <c r="H19" s="12"/>
      <c r="I19" s="13" t="str">
        <f>IF($A$19&lt;&gt;"","(%)","")</f>
        <v/>
      </c>
      <c r="K19" s="99"/>
      <c r="L19" s="99"/>
      <c r="M19" s="99"/>
    </row>
    <row r="20" spans="1:13" ht="6.6" customHeight="1" thickBot="1" x14ac:dyDescent="0.35">
      <c r="A20" s="22"/>
      <c r="B20" s="23"/>
      <c r="C20" s="23"/>
      <c r="D20" s="23"/>
      <c r="E20" s="23"/>
      <c r="F20" s="23"/>
      <c r="G20" s="23"/>
      <c r="H20" s="23"/>
      <c r="I20" s="24"/>
      <c r="K20" s="99"/>
      <c r="L20" s="99"/>
      <c r="M20" s="99"/>
    </row>
    <row r="21" spans="1:13" ht="6.75" customHeight="1" thickBot="1" x14ac:dyDescent="0.35">
      <c r="K21" s="99"/>
      <c r="L21" s="99"/>
      <c r="M21" s="99"/>
    </row>
    <row r="22" spans="1:13" x14ac:dyDescent="0.3">
      <c r="A22" s="7" t="str">
        <f>IF($A$1&lt;&gt;"","STATISTIQUES DE PRODUCTION ANNUELLE et impact estimé de l'action (pout laquelle une aide est sollicitée)","")</f>
        <v/>
      </c>
      <c r="B22" s="8"/>
      <c r="C22" s="8"/>
      <c r="D22" s="8"/>
      <c r="E22" s="8"/>
      <c r="F22" s="8"/>
      <c r="G22" s="8"/>
      <c r="H22" s="8"/>
      <c r="I22" s="9"/>
      <c r="K22" s="99" t="s">
        <v>808</v>
      </c>
      <c r="L22" s="99"/>
      <c r="M22" s="99"/>
    </row>
    <row r="23" spans="1:13" ht="14.25" customHeight="1" x14ac:dyDescent="0.3">
      <c r="A23" s="11" t="str">
        <f>IF($A$1="","Cette rubrique ne doit pas être complétée, considérant l'activité renseignée dans la feuille 'Entreprise'.","")</f>
        <v>Cette rubrique ne doit pas être complétée, considérant l'activité renseignée dans la feuille 'Entreprise'.</v>
      </c>
      <c r="B23" s="12"/>
      <c r="C23" s="12"/>
      <c r="D23" s="12"/>
      <c r="E23" s="12"/>
      <c r="F23" s="12"/>
      <c r="G23" s="12"/>
      <c r="H23" s="12"/>
      <c r="I23" s="13"/>
      <c r="K23" s="99"/>
      <c r="L23" s="99"/>
      <c r="M23" s="99"/>
    </row>
    <row r="24" spans="1:13" ht="15" thickBot="1" x14ac:dyDescent="0.35">
      <c r="A24" s="21" t="str">
        <f>IF($A$22="","","1ère espèce en volume de la production aquacole :")</f>
        <v/>
      </c>
      <c r="B24" s="12"/>
      <c r="C24" s="12"/>
      <c r="D24" s="12"/>
      <c r="E24" s="12"/>
      <c r="F24" s="12"/>
      <c r="G24" s="5"/>
      <c r="H24" s="12"/>
      <c r="I24" s="13"/>
      <c r="K24" s="99"/>
      <c r="L24" s="99"/>
      <c r="M24" s="99"/>
    </row>
    <row r="25" spans="1:13" x14ac:dyDescent="0.3">
      <c r="A25" s="26" t="str">
        <f>IF($A$22&lt;&gt;"",1,"")</f>
        <v/>
      </c>
      <c r="B25" s="12"/>
      <c r="C25" s="12"/>
      <c r="D25" s="12"/>
      <c r="E25" s="12"/>
      <c r="F25" s="245" t="str">
        <f>IF($A$22="","",'2-nature_aide'!$L$13)</f>
        <v/>
      </c>
      <c r="G25" s="27" t="s">
        <v>810</v>
      </c>
      <c r="H25" s="12"/>
      <c r="I25" s="245" t="str">
        <f>IF(AND($A$22&lt;&gt;"",OR('2-nature_aide'!$A$8='2-nature_aide'!$F$131,'2-nature_aide'!$A$9='2-nature_aide'!$F$131,'2-nature_aide'!$A$10='2-nature_aide'!$F$131,'2-nature_aide'!$A$11='2-nature_aide'!$F$131)),2023,"")</f>
        <v/>
      </c>
      <c r="K25" s="99" t="s">
        <v>814</v>
      </c>
      <c r="L25" s="99"/>
      <c r="M25" s="99"/>
    </row>
    <row r="26" spans="1:13" x14ac:dyDescent="0.3">
      <c r="A26" s="14" t="str">
        <f>IF($A$22="","","Nbre d'œufs/alevins importés de l'extérieur du site :")</f>
        <v/>
      </c>
      <c r="B26" s="12"/>
      <c r="C26" s="12"/>
      <c r="D26" s="12"/>
      <c r="E26" s="12"/>
      <c r="F26" s="32"/>
      <c r="G26" s="28" t="s">
        <v>811</v>
      </c>
      <c r="H26" s="12"/>
      <c r="I26" s="32"/>
      <c r="K26" s="99"/>
      <c r="L26" s="99"/>
      <c r="M26" s="99"/>
    </row>
    <row r="27" spans="1:13" x14ac:dyDescent="0.3">
      <c r="A27" s="14" t="str">
        <f>IF($A$22="","","Poids des jeunes/adultes importés de l'extérieur :")</f>
        <v/>
      </c>
      <c r="B27" s="12"/>
      <c r="C27" s="12"/>
      <c r="D27" s="12"/>
      <c r="E27" s="12"/>
      <c r="F27" s="33"/>
      <c r="G27" s="28" t="s">
        <v>812</v>
      </c>
      <c r="H27" s="12"/>
      <c r="I27" s="33"/>
      <c r="K27" s="99"/>
      <c r="L27" s="99"/>
      <c r="M27" s="99"/>
    </row>
    <row r="28" spans="1:13" x14ac:dyDescent="0.3">
      <c r="A28" s="14" t="str">
        <f>IF($A$22="","","Nbre d'œufs/alevins produits sur le site :")</f>
        <v/>
      </c>
      <c r="B28" s="12"/>
      <c r="C28" s="12"/>
      <c r="D28" s="12"/>
      <c r="E28" s="12"/>
      <c r="F28" s="32"/>
      <c r="G28" s="28" t="s">
        <v>811</v>
      </c>
      <c r="H28" s="12"/>
      <c r="I28" s="32"/>
      <c r="K28" s="99"/>
      <c r="L28" s="99"/>
      <c r="M28" s="99"/>
    </row>
    <row r="29" spans="1:13" x14ac:dyDescent="0.3">
      <c r="A29" s="14" t="str">
        <f>IF($A$22="","","Poids des jeunes/adultes produits sur le site :")</f>
        <v/>
      </c>
      <c r="B29" s="12"/>
      <c r="C29" s="12"/>
      <c r="D29" s="12"/>
      <c r="E29" s="12"/>
      <c r="F29" s="33"/>
      <c r="G29" s="28" t="s">
        <v>812</v>
      </c>
      <c r="H29" s="12"/>
      <c r="I29" s="33"/>
      <c r="K29" s="99"/>
      <c r="L29" s="99"/>
      <c r="M29" s="99"/>
    </row>
    <row r="30" spans="1:13" x14ac:dyDescent="0.3">
      <c r="A30" s="14" t="str">
        <f>IF($A$22="","","Valeur brute production annuelle de jeunes et adultes :")</f>
        <v/>
      </c>
      <c r="B30" s="12"/>
      <c r="C30" s="12"/>
      <c r="D30" s="12"/>
      <c r="E30" s="12"/>
      <c r="F30" s="121"/>
      <c r="G30" s="28" t="s">
        <v>813</v>
      </c>
      <c r="H30" s="12"/>
      <c r="I30" s="121"/>
      <c r="K30" s="99"/>
      <c r="L30" s="99"/>
      <c r="M30" s="99"/>
    </row>
    <row r="31" spans="1:13" x14ac:dyDescent="0.3">
      <c r="A31" s="14" t="str">
        <f>IF($A$22="","","Destination majeure de cette production :")</f>
        <v/>
      </c>
      <c r="B31" s="12"/>
      <c r="C31" s="12"/>
      <c r="D31" s="12"/>
      <c r="E31" s="12"/>
      <c r="F31" s="34"/>
      <c r="G31" s="29" t="s">
        <v>758</v>
      </c>
      <c r="H31" s="12"/>
      <c r="I31" s="34"/>
      <c r="K31" s="99"/>
      <c r="L31" s="99"/>
      <c r="M31" s="99"/>
    </row>
    <row r="32" spans="1:13" x14ac:dyDescent="0.3">
      <c r="A32" s="14" t="str">
        <f>IF($A$22="","","Poids de cette production certifiée Biologique :")</f>
        <v/>
      </c>
      <c r="B32" s="12"/>
      <c r="C32" s="12"/>
      <c r="D32" s="12"/>
      <c r="E32" s="12"/>
      <c r="F32" s="33"/>
      <c r="G32" s="28" t="s">
        <v>812</v>
      </c>
      <c r="H32" s="12"/>
      <c r="I32" s="33"/>
      <c r="K32" s="99"/>
      <c r="L32" s="99"/>
      <c r="M32" s="99"/>
    </row>
    <row r="33" spans="1:13" x14ac:dyDescent="0.3">
      <c r="A33" s="14" t="str">
        <f>IF($A$22="","","Valeur de cette production certifiée Bio :")</f>
        <v/>
      </c>
      <c r="B33" s="12"/>
      <c r="C33" s="12"/>
      <c r="D33" s="12"/>
      <c r="E33" s="12"/>
      <c r="F33" s="121"/>
      <c r="G33" s="28" t="s">
        <v>813</v>
      </c>
      <c r="H33" s="12"/>
      <c r="I33" s="121"/>
      <c r="K33" s="99"/>
      <c r="L33" s="99"/>
      <c r="M33" s="99"/>
    </row>
    <row r="34" spans="1:13" x14ac:dyDescent="0.3">
      <c r="A34" s="14" t="str">
        <f>IF($A$22="","","Poids de cette production certifiée autres qualités :")</f>
        <v/>
      </c>
      <c r="B34" s="12"/>
      <c r="C34" s="12"/>
      <c r="D34" s="12"/>
      <c r="E34" s="12"/>
      <c r="F34" s="33"/>
      <c r="G34" s="28" t="s">
        <v>812</v>
      </c>
      <c r="H34" s="12"/>
      <c r="I34" s="33"/>
      <c r="K34" s="99"/>
      <c r="L34" s="99"/>
      <c r="M34" s="99"/>
    </row>
    <row r="35" spans="1:13" ht="15" thickBot="1" x14ac:dyDescent="0.35">
      <c r="A35" s="14" t="str">
        <f>IF($A$22="","","Valeur de cette production certifiée autres qualités :")</f>
        <v/>
      </c>
      <c r="B35" s="12"/>
      <c r="C35" s="12"/>
      <c r="D35" s="12"/>
      <c r="E35" s="12"/>
      <c r="F35" s="122"/>
      <c r="G35" s="28" t="s">
        <v>813</v>
      </c>
      <c r="H35" s="12"/>
      <c r="I35" s="122"/>
      <c r="K35" s="99"/>
      <c r="L35" s="99"/>
      <c r="M35" s="99"/>
    </row>
    <row r="36" spans="1:13" ht="6" customHeight="1" x14ac:dyDescent="0.3">
      <c r="A36" s="14"/>
      <c r="B36" s="12"/>
      <c r="C36" s="12"/>
      <c r="D36" s="12"/>
      <c r="E36" s="12"/>
      <c r="F36" s="12"/>
      <c r="G36" s="12"/>
      <c r="H36" s="12"/>
      <c r="I36" s="13"/>
      <c r="K36" s="99"/>
      <c r="L36" s="99"/>
      <c r="M36" s="99"/>
    </row>
    <row r="37" spans="1:13" ht="15" thickBot="1" x14ac:dyDescent="0.35">
      <c r="A37" s="15" t="str">
        <f>IF($A$22="","","2ème espèce (ou famille) en volume (sinon sélectionnez 'aucune') :")</f>
        <v/>
      </c>
      <c r="B37" s="16"/>
      <c r="C37" s="16"/>
      <c r="D37" s="16"/>
      <c r="E37" s="16"/>
      <c r="F37" s="16"/>
      <c r="G37" s="5"/>
      <c r="H37" s="16"/>
      <c r="I37" s="17"/>
      <c r="K37" s="99"/>
      <c r="L37" s="99"/>
      <c r="M37" s="99"/>
    </row>
    <row r="38" spans="1:13" x14ac:dyDescent="0.3">
      <c r="A38" s="26" t="str">
        <f>IF(AND($A$22&lt;&gt;"",$G$37&lt;&gt;"",$G$37&lt;&gt;$F$187),1,"")</f>
        <v/>
      </c>
      <c r="B38" s="12"/>
      <c r="C38" s="12"/>
      <c r="D38" s="12"/>
      <c r="E38" s="12"/>
      <c r="F38" s="245" t="str">
        <f>IF(AND($A$22&lt;&gt;"",$G$37&lt;&gt;""),'2-nature_aide'!$L$13,"")</f>
        <v/>
      </c>
      <c r="G38" s="28" t="s">
        <v>810</v>
      </c>
      <c r="H38" s="12"/>
      <c r="I38" s="245" t="str">
        <f>IF(AND($I$25&lt;&gt;"",$G$37&lt;&gt;""),2023,"")</f>
        <v/>
      </c>
      <c r="K38" s="99"/>
      <c r="L38" s="99"/>
      <c r="M38" s="99"/>
    </row>
    <row r="39" spans="1:13" x14ac:dyDescent="0.3">
      <c r="A39" s="14" t="str">
        <f>IF($A$38&lt;&gt;1,"","Nbre d'œufs/alevins importés de l'extérieur du site :")</f>
        <v/>
      </c>
      <c r="B39" s="12"/>
      <c r="C39" s="12"/>
      <c r="D39" s="12"/>
      <c r="E39" s="12"/>
      <c r="F39" s="32"/>
      <c r="G39" s="28" t="s">
        <v>811</v>
      </c>
      <c r="H39" s="12"/>
      <c r="I39" s="32"/>
      <c r="K39" s="99"/>
      <c r="L39" s="99"/>
      <c r="M39" s="99"/>
    </row>
    <row r="40" spans="1:13" x14ac:dyDescent="0.3">
      <c r="A40" s="14" t="str">
        <f>IF($A$38&lt;&gt;1,"","Poids des jeunes/adultes importés de l'extérieur :")</f>
        <v/>
      </c>
      <c r="B40" s="12"/>
      <c r="C40" s="12"/>
      <c r="D40" s="12"/>
      <c r="E40" s="12"/>
      <c r="F40" s="33"/>
      <c r="G40" s="28" t="s">
        <v>812</v>
      </c>
      <c r="H40" s="12"/>
      <c r="I40" s="33"/>
      <c r="K40" s="99"/>
      <c r="L40" s="99"/>
      <c r="M40" s="99"/>
    </row>
    <row r="41" spans="1:13" x14ac:dyDescent="0.3">
      <c r="A41" s="14" t="str">
        <f>IF($A$38&lt;&gt;1,"","Nbre d'œufs/alevins produits sur le site :")</f>
        <v/>
      </c>
      <c r="B41" s="12"/>
      <c r="C41" s="12"/>
      <c r="D41" s="12"/>
      <c r="E41" s="12"/>
      <c r="F41" s="32"/>
      <c r="G41" s="28" t="s">
        <v>811</v>
      </c>
      <c r="H41" s="12"/>
      <c r="I41" s="32"/>
      <c r="K41" s="99"/>
      <c r="L41" s="99"/>
      <c r="M41" s="99"/>
    </row>
    <row r="42" spans="1:13" x14ac:dyDescent="0.3">
      <c r="A42" s="14" t="str">
        <f>IF($A$38&lt;&gt;1,"","Poids des jeunes/adultes produits sur le site :")</f>
        <v/>
      </c>
      <c r="B42" s="12"/>
      <c r="C42" s="12"/>
      <c r="D42" s="12"/>
      <c r="E42" s="12"/>
      <c r="F42" s="33"/>
      <c r="G42" s="28" t="s">
        <v>812</v>
      </c>
      <c r="H42" s="12"/>
      <c r="I42" s="33"/>
      <c r="K42" s="99"/>
      <c r="L42" s="99"/>
      <c r="M42" s="99"/>
    </row>
    <row r="43" spans="1:13" x14ac:dyDescent="0.3">
      <c r="A43" s="14" t="str">
        <f>IF($A$38&lt;&gt;1,"","Valeur brute production annuelle de jeunes et adultes :")</f>
        <v/>
      </c>
      <c r="B43" s="12"/>
      <c r="C43" s="12"/>
      <c r="D43" s="12"/>
      <c r="E43" s="12"/>
      <c r="F43" s="121"/>
      <c r="G43" s="28" t="s">
        <v>813</v>
      </c>
      <c r="H43" s="12"/>
      <c r="I43" s="121"/>
      <c r="K43" s="99"/>
      <c r="L43" s="99"/>
      <c r="M43" s="99"/>
    </row>
    <row r="44" spans="1:13" x14ac:dyDescent="0.3">
      <c r="A44" s="14" t="str">
        <f>IF($A$38&lt;&gt;1,"","Destination majeure de cette production :")</f>
        <v/>
      </c>
      <c r="B44" s="12"/>
      <c r="C44" s="12"/>
      <c r="D44" s="12"/>
      <c r="E44" s="12"/>
      <c r="F44" s="34"/>
      <c r="G44" s="29" t="s">
        <v>758</v>
      </c>
      <c r="H44" s="12"/>
      <c r="I44" s="34"/>
      <c r="K44" s="99"/>
      <c r="L44" s="99"/>
      <c r="M44" s="99"/>
    </row>
    <row r="45" spans="1:13" x14ac:dyDescent="0.3">
      <c r="A45" s="14" t="str">
        <f>IF($A$38&lt;&gt;1,"","Poids de cette production certfiée Biologique :")</f>
        <v/>
      </c>
      <c r="B45" s="12"/>
      <c r="C45" s="12"/>
      <c r="D45" s="12"/>
      <c r="E45" s="12"/>
      <c r="F45" s="33"/>
      <c r="G45" s="28" t="s">
        <v>812</v>
      </c>
      <c r="H45" s="12"/>
      <c r="I45" s="33"/>
      <c r="K45" s="99"/>
      <c r="L45" s="99"/>
      <c r="M45" s="99"/>
    </row>
    <row r="46" spans="1:13" x14ac:dyDescent="0.3">
      <c r="A46" s="14" t="str">
        <f>IF($A$38&lt;&gt;1,"","Valeur de cette production certifiée Bio :")</f>
        <v/>
      </c>
      <c r="B46" s="12"/>
      <c r="C46" s="12"/>
      <c r="D46" s="12"/>
      <c r="E46" s="12"/>
      <c r="F46" s="121"/>
      <c r="G46" s="28" t="s">
        <v>813</v>
      </c>
      <c r="H46" s="12"/>
      <c r="I46" s="121"/>
      <c r="K46" s="99"/>
      <c r="L46" s="99"/>
      <c r="M46" s="99"/>
    </row>
    <row r="47" spans="1:13" x14ac:dyDescent="0.3">
      <c r="A47" s="14" t="str">
        <f>IF($A$38&lt;&gt;1,"","Poids de cette production certifiée autres qualités :")</f>
        <v/>
      </c>
      <c r="B47" s="12"/>
      <c r="C47" s="12"/>
      <c r="D47" s="12"/>
      <c r="E47" s="12"/>
      <c r="F47" s="33"/>
      <c r="G47" s="28" t="s">
        <v>812</v>
      </c>
      <c r="H47" s="12"/>
      <c r="I47" s="33"/>
      <c r="K47" s="99"/>
      <c r="L47" s="99"/>
      <c r="M47" s="99"/>
    </row>
    <row r="48" spans="1:13" ht="15" thickBot="1" x14ac:dyDescent="0.35">
      <c r="A48" s="14" t="str">
        <f>IF($A$38&lt;&gt;1,"","Valeur de cette production certifiée autres qualités :")</f>
        <v/>
      </c>
      <c r="B48" s="12"/>
      <c r="C48" s="12"/>
      <c r="D48" s="12"/>
      <c r="E48" s="12"/>
      <c r="F48" s="122"/>
      <c r="G48" s="28" t="s">
        <v>813</v>
      </c>
      <c r="H48" s="12"/>
      <c r="I48" s="122"/>
      <c r="K48" s="99"/>
      <c r="L48" s="99"/>
      <c r="M48" s="99"/>
    </row>
    <row r="49" spans="1:13" ht="6.75" customHeight="1" x14ac:dyDescent="0.3">
      <c r="A49" s="14"/>
      <c r="B49" s="12"/>
      <c r="C49" s="12"/>
      <c r="D49" s="12"/>
      <c r="E49" s="12"/>
      <c r="F49" s="12"/>
      <c r="G49" s="12"/>
      <c r="H49" s="12"/>
      <c r="I49" s="13"/>
      <c r="K49" s="99"/>
      <c r="L49" s="99"/>
      <c r="M49" s="99"/>
    </row>
    <row r="50" spans="1:13" ht="15" thickBot="1" x14ac:dyDescent="0.35">
      <c r="A50" s="15" t="str">
        <f>IF($A$22="","","3ème espèce (ou famille) en volume (sinon sélectionnez 'aucune') :")</f>
        <v/>
      </c>
      <c r="B50" s="16"/>
      <c r="C50" s="16"/>
      <c r="D50" s="16"/>
      <c r="E50" s="16"/>
      <c r="F50" s="16"/>
      <c r="G50" s="5"/>
      <c r="H50" s="16"/>
      <c r="I50" s="17"/>
      <c r="K50" s="99"/>
      <c r="L50" s="99"/>
      <c r="M50" s="99"/>
    </row>
    <row r="51" spans="1:13" x14ac:dyDescent="0.3">
      <c r="A51" s="26" t="str">
        <f>IF(AND($A$22&lt;&gt;"",$G$50&lt;&gt;"",$G$50&lt;&gt;$F$187),1,"")</f>
        <v/>
      </c>
      <c r="B51" s="12"/>
      <c r="C51" s="12"/>
      <c r="D51" s="12"/>
      <c r="E51" s="12"/>
      <c r="F51" s="245" t="str">
        <f>IF(AND($A$22&lt;&gt;"",G50&lt;&gt;""),'2-nature_aide'!$L$13,"")</f>
        <v/>
      </c>
      <c r="G51" s="28" t="s">
        <v>810</v>
      </c>
      <c r="H51" s="12"/>
      <c r="I51" s="245" t="str">
        <f>IF(AND($I$25&lt;&gt;"",$G$50&lt;&gt;""),2023,"")</f>
        <v/>
      </c>
      <c r="K51" s="99"/>
      <c r="L51" s="99"/>
      <c r="M51" s="99"/>
    </row>
    <row r="52" spans="1:13" x14ac:dyDescent="0.3">
      <c r="A52" s="14" t="str">
        <f>IF($A$51&lt;&gt;1,"","Nbre d'œufs/alevins importés de l'extérieur du site :")</f>
        <v/>
      </c>
      <c r="B52" s="12"/>
      <c r="C52" s="12"/>
      <c r="D52" s="12"/>
      <c r="E52" s="12"/>
      <c r="F52" s="32"/>
      <c r="G52" s="28" t="s">
        <v>811</v>
      </c>
      <c r="H52" s="12"/>
      <c r="I52" s="32"/>
      <c r="K52" s="99"/>
      <c r="L52" s="99"/>
      <c r="M52" s="99"/>
    </row>
    <row r="53" spans="1:13" x14ac:dyDescent="0.3">
      <c r="A53" s="14" t="str">
        <f>IF($A$51&lt;&gt;1,"","Poids des jeunes/adultes importés de l'extérieur :")</f>
        <v/>
      </c>
      <c r="B53" s="12"/>
      <c r="C53" s="12"/>
      <c r="D53" s="12"/>
      <c r="E53" s="12"/>
      <c r="F53" s="33"/>
      <c r="G53" s="28" t="s">
        <v>812</v>
      </c>
      <c r="H53" s="12"/>
      <c r="I53" s="33"/>
      <c r="K53" s="99"/>
      <c r="L53" s="99"/>
      <c r="M53" s="99"/>
    </row>
    <row r="54" spans="1:13" x14ac:dyDescent="0.3">
      <c r="A54" s="14" t="str">
        <f>IF($A$51&lt;&gt;1,"","Nbre d'œufs/alevins produits sur le site :")</f>
        <v/>
      </c>
      <c r="B54" s="12"/>
      <c r="C54" s="12"/>
      <c r="D54" s="12"/>
      <c r="E54" s="12"/>
      <c r="F54" s="32"/>
      <c r="G54" s="28" t="s">
        <v>811</v>
      </c>
      <c r="H54" s="12"/>
      <c r="I54" s="32"/>
      <c r="K54" s="99"/>
      <c r="L54" s="99"/>
      <c r="M54" s="99"/>
    </row>
    <row r="55" spans="1:13" x14ac:dyDescent="0.3">
      <c r="A55" s="14" t="str">
        <f>IF($A$51&lt;&gt;1,"","Poids des jeunes/adultes produits sur le site :")</f>
        <v/>
      </c>
      <c r="B55" s="12"/>
      <c r="C55" s="12"/>
      <c r="D55" s="12"/>
      <c r="E55" s="12"/>
      <c r="F55" s="33"/>
      <c r="G55" s="28" t="s">
        <v>812</v>
      </c>
      <c r="H55" s="12"/>
      <c r="I55" s="33"/>
      <c r="K55" s="99"/>
      <c r="L55" s="99"/>
      <c r="M55" s="99"/>
    </row>
    <row r="56" spans="1:13" x14ac:dyDescent="0.3">
      <c r="A56" s="14" t="str">
        <f>IF($A$51&lt;&gt;1,"","Valeur brute production annuelle de jeunes et adultes :")</f>
        <v/>
      </c>
      <c r="B56" s="12"/>
      <c r="C56" s="12"/>
      <c r="D56" s="12"/>
      <c r="E56" s="12"/>
      <c r="F56" s="121"/>
      <c r="G56" s="28" t="s">
        <v>813</v>
      </c>
      <c r="H56" s="12"/>
      <c r="I56" s="121"/>
      <c r="K56" s="99"/>
      <c r="L56" s="99"/>
      <c r="M56" s="99"/>
    </row>
    <row r="57" spans="1:13" x14ac:dyDescent="0.3">
      <c r="A57" s="14" t="str">
        <f>IF($A$51&lt;&gt;1,"","Destination majeure de cette production :")</f>
        <v/>
      </c>
      <c r="B57" s="12"/>
      <c r="C57" s="12"/>
      <c r="D57" s="12"/>
      <c r="E57" s="12"/>
      <c r="F57" s="34"/>
      <c r="G57" s="29" t="s">
        <v>758</v>
      </c>
      <c r="H57" s="12"/>
      <c r="I57" s="34"/>
      <c r="K57" s="99"/>
      <c r="L57" s="99"/>
      <c r="M57" s="99"/>
    </row>
    <row r="58" spans="1:13" x14ac:dyDescent="0.3">
      <c r="A58" s="14" t="str">
        <f>IF($A$51&lt;&gt;1,"","Poids de cette production certifiée Biologique :")</f>
        <v/>
      </c>
      <c r="B58" s="12"/>
      <c r="C58" s="12"/>
      <c r="D58" s="12"/>
      <c r="E58" s="12"/>
      <c r="F58" s="33"/>
      <c r="G58" s="28" t="s">
        <v>812</v>
      </c>
      <c r="H58" s="12"/>
      <c r="I58" s="33"/>
      <c r="K58" s="99"/>
      <c r="L58" s="99"/>
      <c r="M58" s="99"/>
    </row>
    <row r="59" spans="1:13" x14ac:dyDescent="0.3">
      <c r="A59" s="14" t="str">
        <f>IF($A$51&lt;&gt;1,"","Valeur de cette production certifiée Bio :")</f>
        <v/>
      </c>
      <c r="B59" s="12"/>
      <c r="C59" s="12"/>
      <c r="D59" s="12"/>
      <c r="E59" s="12"/>
      <c r="F59" s="121"/>
      <c r="G59" s="28" t="s">
        <v>813</v>
      </c>
      <c r="H59" s="12"/>
      <c r="I59" s="121"/>
      <c r="K59" s="99"/>
      <c r="L59" s="99"/>
      <c r="M59" s="99"/>
    </row>
    <row r="60" spans="1:13" x14ac:dyDescent="0.3">
      <c r="A60" s="14" t="str">
        <f>IF($A$51&lt;&gt;1,"","Poids de cette production certifiée autres qualités :")</f>
        <v/>
      </c>
      <c r="B60" s="12"/>
      <c r="C60" s="12"/>
      <c r="D60" s="12"/>
      <c r="E60" s="12"/>
      <c r="F60" s="33"/>
      <c r="G60" s="28" t="s">
        <v>812</v>
      </c>
      <c r="H60" s="12"/>
      <c r="I60" s="33"/>
      <c r="K60" s="99"/>
      <c r="L60" s="99"/>
      <c r="M60" s="99"/>
    </row>
    <row r="61" spans="1:13" ht="15" thickBot="1" x14ac:dyDescent="0.35">
      <c r="A61" s="14" t="str">
        <f>IF($A$51&lt;&gt;1,"","Valeur de cette production certifiée autres qualités :")</f>
        <v/>
      </c>
      <c r="B61" s="12"/>
      <c r="C61" s="12"/>
      <c r="D61" s="12"/>
      <c r="E61" s="12"/>
      <c r="F61" s="122"/>
      <c r="G61" s="28" t="s">
        <v>813</v>
      </c>
      <c r="H61" s="12"/>
      <c r="I61" s="122"/>
      <c r="K61" s="99"/>
      <c r="L61" s="99"/>
      <c r="M61" s="99"/>
    </row>
    <row r="62" spans="1:13" ht="6.75" customHeight="1" thickBot="1" x14ac:dyDescent="0.35">
      <c r="A62" s="22"/>
      <c r="B62" s="23"/>
      <c r="C62" s="23"/>
      <c r="D62" s="23"/>
      <c r="E62" s="23"/>
      <c r="F62" s="23"/>
      <c r="G62" s="23"/>
      <c r="H62" s="23"/>
      <c r="I62" s="24"/>
      <c r="K62" s="99"/>
      <c r="L62" s="99"/>
      <c r="M62" s="99"/>
    </row>
    <row r="63" spans="1:13" ht="3.75" customHeight="1" x14ac:dyDescent="0.3"/>
    <row r="64" spans="1:13" ht="19.8" customHeight="1" x14ac:dyDescent="0.3"/>
    <row r="65" spans="1:1" x14ac:dyDescent="0.3">
      <c r="A65" s="25" t="str">
        <f ca="1">CONCATENATE("ENTR. &lt;&lt; ",'1-signature'!$F$33," &gt;&gt; - ",'2-nature_aide'!$A$108," - soumis ",TODAY()," - Informations aquaculture")</f>
        <v>ENTR. &lt;&lt;  &gt;&gt; - Aide sollicitée pour  - soumis 44225 - Informations aquaculture</v>
      </c>
    </row>
    <row r="82" spans="1:16" x14ac:dyDescent="0.3">
      <c r="A82" s="283" t="s">
        <v>6</v>
      </c>
      <c r="B82" s="283"/>
      <c r="C82" s="283"/>
      <c r="D82" s="283"/>
      <c r="E82" s="283" t="s">
        <v>4</v>
      </c>
      <c r="F82" s="283" t="s">
        <v>5</v>
      </c>
      <c r="G82" s="283" t="s">
        <v>205</v>
      </c>
      <c r="H82" s="283"/>
      <c r="I82" s="284"/>
      <c r="J82" s="283"/>
      <c r="K82" s="283"/>
      <c r="L82" s="283"/>
      <c r="M82" s="283"/>
      <c r="N82" s="283"/>
      <c r="O82" s="283"/>
      <c r="P82" s="283"/>
    </row>
    <row r="83" spans="1:16" x14ac:dyDescent="0.3">
      <c r="A83" s="283"/>
      <c r="B83" s="283"/>
      <c r="C83" s="283"/>
      <c r="D83" s="283"/>
      <c r="E83" s="283"/>
      <c r="F83" s="283"/>
      <c r="G83" s="283"/>
      <c r="H83" s="283"/>
      <c r="I83" s="284"/>
      <c r="J83" s="283"/>
      <c r="K83" s="283"/>
      <c r="L83" s="283"/>
      <c r="M83" s="283"/>
      <c r="N83" s="283"/>
      <c r="O83" s="283"/>
      <c r="P83" s="283"/>
    </row>
    <row r="84" spans="1:16" x14ac:dyDescent="0.3">
      <c r="A84" s="283" t="s">
        <v>311</v>
      </c>
      <c r="B84" s="283"/>
      <c r="C84" s="283"/>
      <c r="D84" s="283"/>
      <c r="E84" s="285" t="s">
        <v>312</v>
      </c>
      <c r="F84" s="285" t="s">
        <v>313</v>
      </c>
      <c r="G84" s="285" t="s">
        <v>9</v>
      </c>
      <c r="H84" s="285"/>
      <c r="I84" s="284"/>
      <c r="J84" s="283" t="s">
        <v>401</v>
      </c>
      <c r="K84" s="283"/>
      <c r="L84" s="283"/>
      <c r="M84" s="283"/>
      <c r="N84" s="283"/>
      <c r="O84" s="283"/>
      <c r="P84" s="283"/>
    </row>
    <row r="85" spans="1:16" x14ac:dyDescent="0.3">
      <c r="A85" s="283"/>
      <c r="B85" s="283"/>
      <c r="C85" s="283"/>
      <c r="D85" s="283"/>
      <c r="E85" s="285">
        <v>2018</v>
      </c>
      <c r="F85" s="285" t="s">
        <v>314</v>
      </c>
      <c r="G85" s="285" t="s">
        <v>9</v>
      </c>
      <c r="H85" s="285"/>
      <c r="I85" s="284"/>
      <c r="J85" s="283"/>
      <c r="K85" s="283"/>
      <c r="L85" s="283"/>
      <c r="M85" s="283"/>
      <c r="N85" s="283"/>
      <c r="O85" s="283"/>
      <c r="P85" s="283"/>
    </row>
    <row r="86" spans="1:16" x14ac:dyDescent="0.3">
      <c r="A86" s="283"/>
      <c r="B86" s="283"/>
      <c r="C86" s="283"/>
      <c r="D86" s="283"/>
      <c r="E86" s="285">
        <v>2023</v>
      </c>
      <c r="F86" s="285" t="s">
        <v>315</v>
      </c>
      <c r="G86" s="285" t="s">
        <v>316</v>
      </c>
      <c r="H86" s="285"/>
      <c r="I86" s="284"/>
      <c r="J86" s="283"/>
      <c r="K86" s="283"/>
      <c r="L86" s="283"/>
      <c r="M86" s="283"/>
      <c r="N86" s="283"/>
      <c r="O86" s="283"/>
      <c r="P86" s="283"/>
    </row>
    <row r="87" spans="1:16" x14ac:dyDescent="0.3">
      <c r="A87" s="283"/>
      <c r="B87" s="283"/>
      <c r="C87" s="283"/>
      <c r="D87" s="283"/>
      <c r="E87" s="283" t="s">
        <v>402</v>
      </c>
      <c r="F87" s="286" t="s">
        <v>402</v>
      </c>
      <c r="G87" s="283"/>
      <c r="H87" s="283"/>
      <c r="I87" s="284"/>
      <c r="J87" s="283"/>
      <c r="K87" s="283"/>
      <c r="L87" s="283"/>
      <c r="M87" s="283"/>
      <c r="N87" s="283"/>
      <c r="O87" s="283"/>
      <c r="P87" s="283"/>
    </row>
    <row r="88" spans="1:16" x14ac:dyDescent="0.3">
      <c r="A88" s="283"/>
      <c r="B88" s="283"/>
      <c r="C88" s="283"/>
      <c r="D88" s="283"/>
      <c r="E88" s="283" t="s">
        <v>602</v>
      </c>
      <c r="F88" s="287" t="s">
        <v>403</v>
      </c>
      <c r="G88" s="283"/>
      <c r="H88" s="283"/>
      <c r="I88" s="284"/>
      <c r="J88" s="283"/>
      <c r="K88" s="283"/>
      <c r="L88" s="283"/>
      <c r="M88" s="283"/>
      <c r="N88" s="283"/>
      <c r="O88" s="283"/>
      <c r="P88" s="283"/>
    </row>
    <row r="89" spans="1:16" x14ac:dyDescent="0.3">
      <c r="A89" s="283"/>
      <c r="B89" s="283"/>
      <c r="C89" s="283"/>
      <c r="D89" s="283"/>
      <c r="E89" s="283" t="s">
        <v>603</v>
      </c>
      <c r="F89" s="287" t="s">
        <v>404</v>
      </c>
      <c r="G89" s="283"/>
      <c r="H89" s="283"/>
      <c r="I89" s="284"/>
      <c r="J89" s="283"/>
      <c r="K89" s="283"/>
      <c r="L89" s="283"/>
      <c r="M89" s="283"/>
      <c r="N89" s="283"/>
      <c r="O89" s="283"/>
      <c r="P89" s="283"/>
    </row>
    <row r="90" spans="1:16" x14ac:dyDescent="0.3">
      <c r="A90" s="283"/>
      <c r="B90" s="283"/>
      <c r="C90" s="283"/>
      <c r="D90" s="283"/>
      <c r="E90" s="283" t="s">
        <v>604</v>
      </c>
      <c r="F90" s="287" t="s">
        <v>405</v>
      </c>
      <c r="G90" s="283"/>
      <c r="H90" s="283"/>
      <c r="I90" s="284"/>
      <c r="J90" s="283"/>
      <c r="K90" s="283"/>
      <c r="L90" s="283"/>
      <c r="M90" s="283"/>
      <c r="N90" s="283"/>
      <c r="O90" s="283"/>
      <c r="P90" s="283"/>
    </row>
    <row r="91" spans="1:16" x14ac:dyDescent="0.3">
      <c r="A91" s="283"/>
      <c r="B91" s="283"/>
      <c r="C91" s="283"/>
      <c r="D91" s="283"/>
      <c r="E91" s="283" t="s">
        <v>605</v>
      </c>
      <c r="F91" s="287" t="s">
        <v>406</v>
      </c>
      <c r="G91" s="283"/>
      <c r="H91" s="283"/>
      <c r="I91" s="284"/>
      <c r="J91" s="283"/>
      <c r="K91" s="283"/>
      <c r="L91" s="283"/>
      <c r="M91" s="283"/>
      <c r="N91" s="283"/>
      <c r="O91" s="283"/>
      <c r="P91" s="283"/>
    </row>
    <row r="92" spans="1:16" x14ac:dyDescent="0.3">
      <c r="A92" s="283"/>
      <c r="B92" s="283"/>
      <c r="C92" s="283"/>
      <c r="D92" s="283"/>
      <c r="E92" s="283" t="s">
        <v>606</v>
      </c>
      <c r="F92" s="287" t="s">
        <v>407</v>
      </c>
      <c r="G92" s="283"/>
      <c r="H92" s="283"/>
      <c r="I92" s="284"/>
      <c r="J92" s="283"/>
      <c r="K92" s="283"/>
      <c r="L92" s="283"/>
      <c r="M92" s="283"/>
      <c r="N92" s="283"/>
      <c r="O92" s="283"/>
      <c r="P92" s="283"/>
    </row>
    <row r="93" spans="1:16" x14ac:dyDescent="0.3">
      <c r="A93" s="283"/>
      <c r="B93" s="283"/>
      <c r="C93" s="283"/>
      <c r="D93" s="283"/>
      <c r="E93" s="283" t="s">
        <v>607</v>
      </c>
      <c r="F93" s="287" t="s">
        <v>408</v>
      </c>
      <c r="G93" s="283"/>
      <c r="H93" s="283"/>
      <c r="I93" s="284"/>
      <c r="J93" s="283"/>
      <c r="K93" s="283"/>
      <c r="L93" s="283"/>
      <c r="M93" s="283"/>
      <c r="N93" s="283"/>
      <c r="O93" s="283"/>
      <c r="P93" s="283"/>
    </row>
    <row r="94" spans="1:16" x14ac:dyDescent="0.3">
      <c r="A94" s="283"/>
      <c r="B94" s="283"/>
      <c r="C94" s="283"/>
      <c r="D94" s="283"/>
      <c r="E94" s="283" t="s">
        <v>608</v>
      </c>
      <c r="F94" s="287" t="s">
        <v>410</v>
      </c>
      <c r="G94" s="283"/>
      <c r="H94" s="283"/>
      <c r="I94" s="284"/>
      <c r="J94" s="283"/>
      <c r="K94" s="283"/>
      <c r="L94" s="283"/>
      <c r="M94" s="283"/>
      <c r="N94" s="283"/>
      <c r="O94" s="283"/>
      <c r="P94" s="283"/>
    </row>
    <row r="95" spans="1:16" x14ac:dyDescent="0.3">
      <c r="A95" s="283"/>
      <c r="B95" s="283"/>
      <c r="C95" s="283"/>
      <c r="D95" s="283"/>
      <c r="E95" s="283" t="s">
        <v>609</v>
      </c>
      <c r="F95" s="287" t="s">
        <v>411</v>
      </c>
      <c r="G95" s="283"/>
      <c r="H95" s="283"/>
      <c r="I95" s="284"/>
      <c r="J95" s="283"/>
      <c r="K95" s="283"/>
      <c r="L95" s="283"/>
      <c r="M95" s="283"/>
      <c r="N95" s="283"/>
      <c r="O95" s="283"/>
      <c r="P95" s="283"/>
    </row>
    <row r="96" spans="1:16" x14ac:dyDescent="0.3">
      <c r="A96" s="283"/>
      <c r="B96" s="283"/>
      <c r="C96" s="283"/>
      <c r="D96" s="283"/>
      <c r="E96" s="283" t="s">
        <v>749</v>
      </c>
      <c r="F96" s="287" t="s">
        <v>412</v>
      </c>
      <c r="G96" s="283"/>
      <c r="H96" s="283"/>
      <c r="I96" s="284"/>
      <c r="J96" s="283"/>
      <c r="K96" s="283"/>
      <c r="L96" s="283"/>
      <c r="M96" s="283"/>
      <c r="N96" s="283"/>
      <c r="O96" s="283"/>
      <c r="P96" s="283"/>
    </row>
    <row r="97" spans="1:16" x14ac:dyDescent="0.3">
      <c r="A97" s="283"/>
      <c r="B97" s="283"/>
      <c r="C97" s="283"/>
      <c r="D97" s="283"/>
      <c r="E97" s="283" t="s">
        <v>748</v>
      </c>
      <c r="F97" s="287" t="s">
        <v>409</v>
      </c>
      <c r="G97" s="283"/>
      <c r="H97" s="283"/>
      <c r="I97" s="284"/>
      <c r="J97" s="283"/>
      <c r="K97" s="283"/>
      <c r="L97" s="283"/>
      <c r="M97" s="283"/>
      <c r="N97" s="283"/>
      <c r="O97" s="283"/>
      <c r="P97" s="283"/>
    </row>
    <row r="98" spans="1:16" x14ac:dyDescent="0.3">
      <c r="A98" s="283"/>
      <c r="B98" s="283"/>
      <c r="C98" s="283"/>
      <c r="D98" s="283"/>
      <c r="E98" s="283"/>
      <c r="F98" s="283"/>
      <c r="G98" s="283"/>
      <c r="H98" s="283"/>
      <c r="I98" s="284"/>
      <c r="J98" s="283"/>
      <c r="K98" s="283"/>
      <c r="L98" s="283"/>
      <c r="M98" s="283"/>
      <c r="N98" s="283"/>
      <c r="O98" s="283"/>
      <c r="P98" s="283"/>
    </row>
    <row r="99" spans="1:16" x14ac:dyDescent="0.3">
      <c r="A99" s="283"/>
      <c r="B99" s="283"/>
      <c r="C99" s="283"/>
      <c r="D99" s="283"/>
      <c r="E99" s="283"/>
      <c r="F99" s="283"/>
      <c r="G99" s="283"/>
      <c r="H99" s="283"/>
      <c r="I99" s="284"/>
      <c r="J99" s="283"/>
      <c r="K99" s="283"/>
      <c r="L99" s="283"/>
      <c r="M99" s="283"/>
      <c r="N99" s="283"/>
      <c r="O99" s="283"/>
      <c r="P99" s="283"/>
    </row>
    <row r="100" spans="1:16" x14ac:dyDescent="0.3">
      <c r="A100" s="283" t="s">
        <v>413</v>
      </c>
      <c r="B100" s="283"/>
      <c r="C100" s="288" t="s">
        <v>560</v>
      </c>
      <c r="D100" s="288"/>
      <c r="E100" s="283" t="s">
        <v>611</v>
      </c>
      <c r="F100" s="287" t="s">
        <v>414</v>
      </c>
      <c r="G100" s="283"/>
      <c r="H100" s="283"/>
      <c r="I100" s="284"/>
      <c r="J100" s="289" t="s">
        <v>1097</v>
      </c>
      <c r="K100" s="283"/>
      <c r="L100" s="283"/>
      <c r="M100" s="283"/>
      <c r="N100" s="283"/>
      <c r="O100" s="283"/>
      <c r="P100" s="283"/>
    </row>
    <row r="101" spans="1:16" x14ac:dyDescent="0.3">
      <c r="A101" s="283"/>
      <c r="B101" s="283"/>
      <c r="C101" s="283"/>
      <c r="D101" s="283"/>
      <c r="E101" s="283" t="s">
        <v>612</v>
      </c>
      <c r="F101" s="287" t="s">
        <v>415</v>
      </c>
      <c r="G101" s="283"/>
      <c r="H101" s="283"/>
      <c r="I101" s="284"/>
      <c r="J101" s="289" t="s">
        <v>561</v>
      </c>
      <c r="K101" s="283"/>
      <c r="L101" s="283"/>
      <c r="M101" s="283"/>
      <c r="N101" s="283"/>
      <c r="O101" s="283"/>
      <c r="P101" s="283"/>
    </row>
    <row r="102" spans="1:16" x14ac:dyDescent="0.3">
      <c r="A102" s="283"/>
      <c r="B102" s="283"/>
      <c r="C102" s="283"/>
      <c r="D102" s="283"/>
      <c r="E102" s="283" t="s">
        <v>610</v>
      </c>
      <c r="F102" s="287" t="s">
        <v>416</v>
      </c>
      <c r="G102" s="283"/>
      <c r="H102" s="283"/>
      <c r="I102" s="284"/>
      <c r="J102" s="283"/>
      <c r="K102" s="283"/>
      <c r="L102" s="283"/>
      <c r="M102" s="283"/>
      <c r="N102" s="283"/>
      <c r="O102" s="283"/>
      <c r="P102" s="283"/>
    </row>
    <row r="103" spans="1:16" x14ac:dyDescent="0.3">
      <c r="A103" s="283"/>
      <c r="B103" s="283"/>
      <c r="C103" s="283"/>
      <c r="D103" s="283"/>
      <c r="E103" s="283" t="s">
        <v>750</v>
      </c>
      <c r="F103" s="287" t="s">
        <v>417</v>
      </c>
      <c r="G103" s="283"/>
      <c r="H103" s="283"/>
      <c r="I103" s="284"/>
      <c r="J103" s="289" t="s">
        <v>561</v>
      </c>
      <c r="K103" s="283"/>
      <c r="L103" s="283"/>
      <c r="M103" s="283"/>
      <c r="N103" s="283"/>
      <c r="O103" s="283"/>
      <c r="P103" s="283"/>
    </row>
    <row r="104" spans="1:16" x14ac:dyDescent="0.3">
      <c r="A104" s="283"/>
      <c r="B104" s="283"/>
      <c r="C104" s="283"/>
      <c r="D104" s="283"/>
      <c r="E104" s="283" t="s">
        <v>614</v>
      </c>
      <c r="F104" s="287" t="s">
        <v>419</v>
      </c>
      <c r="G104" s="283"/>
      <c r="H104" s="283"/>
      <c r="I104" s="284"/>
      <c r="J104" s="283"/>
      <c r="K104" s="283"/>
      <c r="L104" s="283"/>
      <c r="M104" s="283"/>
      <c r="N104" s="283"/>
      <c r="O104" s="283"/>
      <c r="P104" s="283"/>
    </row>
    <row r="105" spans="1:16" x14ac:dyDescent="0.3">
      <c r="A105" s="283"/>
      <c r="B105" s="283"/>
      <c r="C105" s="283"/>
      <c r="D105" s="283"/>
      <c r="E105" s="283" t="s">
        <v>613</v>
      </c>
      <c r="F105" s="287" t="s">
        <v>418</v>
      </c>
      <c r="G105" s="283"/>
      <c r="H105" s="283"/>
      <c r="I105" s="284"/>
      <c r="J105" s="289" t="s">
        <v>561</v>
      </c>
      <c r="K105" s="283"/>
      <c r="L105" s="283"/>
      <c r="M105" s="283"/>
      <c r="N105" s="283"/>
      <c r="O105" s="283"/>
      <c r="P105" s="283"/>
    </row>
    <row r="106" spans="1:16" x14ac:dyDescent="0.3">
      <c r="A106" s="283"/>
      <c r="B106" s="283"/>
      <c r="C106" s="283"/>
      <c r="D106" s="283"/>
      <c r="E106" s="283"/>
      <c r="F106" s="287"/>
      <c r="G106" s="283"/>
      <c r="H106" s="283"/>
      <c r="I106" s="284"/>
      <c r="J106" s="283"/>
      <c r="K106" s="283"/>
      <c r="L106" s="283"/>
      <c r="M106" s="283"/>
      <c r="N106" s="283"/>
      <c r="O106" s="283"/>
      <c r="P106" s="283"/>
    </row>
    <row r="107" spans="1:16" x14ac:dyDescent="0.3">
      <c r="A107" s="283"/>
      <c r="B107" s="283"/>
      <c r="C107" s="283"/>
      <c r="D107" s="283"/>
      <c r="E107" s="283"/>
      <c r="F107" s="283"/>
      <c r="G107" s="283"/>
      <c r="H107" s="283"/>
      <c r="I107" s="284"/>
      <c r="J107" s="283"/>
      <c r="K107" s="283"/>
      <c r="L107" s="283"/>
      <c r="M107" s="283"/>
      <c r="N107" s="283"/>
      <c r="O107" s="283"/>
      <c r="P107" s="283"/>
    </row>
    <row r="108" spans="1:16" x14ac:dyDescent="0.3">
      <c r="A108" s="283" t="s">
        <v>562</v>
      </c>
      <c r="B108" s="283"/>
      <c r="C108" s="283"/>
      <c r="D108" s="283"/>
      <c r="E108" s="283"/>
      <c r="F108" s="283"/>
      <c r="G108" s="283"/>
      <c r="H108" s="283"/>
      <c r="I108" s="284"/>
      <c r="J108" s="283"/>
      <c r="K108" s="283"/>
      <c r="L108" s="283"/>
      <c r="M108" s="283"/>
      <c r="N108" s="283"/>
      <c r="O108" s="283"/>
      <c r="P108" s="283"/>
    </row>
    <row r="109" spans="1:16" x14ac:dyDescent="0.3">
      <c r="A109" s="290" t="s">
        <v>1272</v>
      </c>
      <c r="B109" s="283"/>
      <c r="C109" s="283"/>
      <c r="D109" s="283"/>
      <c r="E109" s="283"/>
      <c r="F109" s="283"/>
      <c r="G109" s="283"/>
      <c r="H109" s="283"/>
      <c r="I109" s="284"/>
      <c r="J109" s="283"/>
      <c r="K109" s="283"/>
      <c r="L109" s="283"/>
      <c r="M109" s="283"/>
      <c r="N109" s="283"/>
      <c r="O109" s="283"/>
      <c r="P109" s="283"/>
    </row>
    <row r="110" spans="1:16" x14ac:dyDescent="0.3">
      <c r="A110" s="289" t="s">
        <v>1273</v>
      </c>
      <c r="B110" s="283"/>
      <c r="C110" s="283"/>
      <c r="D110" s="283"/>
      <c r="E110" s="283"/>
      <c r="F110" s="283"/>
      <c r="G110" s="283"/>
      <c r="H110" s="283"/>
      <c r="I110" s="284"/>
      <c r="J110" s="283"/>
      <c r="K110" s="283"/>
      <c r="L110" s="283"/>
      <c r="M110" s="283"/>
      <c r="N110" s="283"/>
      <c r="O110" s="283"/>
      <c r="P110" s="283"/>
    </row>
    <row r="111" spans="1:16" x14ac:dyDescent="0.3">
      <c r="A111" s="283"/>
      <c r="B111" s="283"/>
      <c r="C111" s="283"/>
      <c r="D111" s="283"/>
      <c r="E111" s="283"/>
      <c r="F111" s="283"/>
      <c r="G111" s="283"/>
      <c r="H111" s="283"/>
      <c r="I111" s="284"/>
      <c r="J111" s="283"/>
      <c r="K111" s="283"/>
      <c r="L111" s="283"/>
      <c r="M111" s="283"/>
      <c r="N111" s="283"/>
      <c r="O111" s="283"/>
      <c r="P111" s="283"/>
    </row>
    <row r="112" spans="1:16" s="31" customFormat="1" x14ac:dyDescent="0.3">
      <c r="A112" s="283"/>
      <c r="B112" s="283"/>
      <c r="C112" s="291"/>
      <c r="D112" s="291"/>
      <c r="E112" s="283"/>
      <c r="F112" s="283"/>
      <c r="G112" s="283"/>
      <c r="H112" s="284"/>
      <c r="I112" s="283"/>
      <c r="J112" s="283"/>
      <c r="K112" s="283"/>
      <c r="L112" s="283" t="s">
        <v>809</v>
      </c>
      <c r="M112" s="283"/>
      <c r="N112" s="283"/>
      <c r="O112" s="283"/>
      <c r="P112" s="283"/>
    </row>
    <row r="113" spans="1:17" s="31" customFormat="1" x14ac:dyDescent="0.3">
      <c r="A113" s="283" t="s">
        <v>6</v>
      </c>
      <c r="B113" s="283"/>
      <c r="C113" s="283"/>
      <c r="D113" s="283"/>
      <c r="E113" s="283" t="s">
        <v>4</v>
      </c>
      <c r="F113" s="283" t="s">
        <v>5</v>
      </c>
      <c r="G113" s="283"/>
      <c r="H113" s="283" t="s">
        <v>205</v>
      </c>
      <c r="I113" s="283"/>
      <c r="J113" s="283"/>
      <c r="K113" s="283"/>
      <c r="L113" s="283"/>
      <c r="M113" s="283"/>
      <c r="N113" s="283"/>
      <c r="O113" s="283"/>
      <c r="P113" s="283"/>
      <c r="Q113" s="10"/>
    </row>
    <row r="114" spans="1:17" s="31" customFormat="1" x14ac:dyDescent="0.3">
      <c r="A114" s="283" t="s">
        <v>474</v>
      </c>
      <c r="B114" s="283"/>
      <c r="C114" s="292" t="s">
        <v>560</v>
      </c>
      <c r="D114" s="292"/>
      <c r="E114" s="283" t="s">
        <v>615</v>
      </c>
      <c r="F114" s="283" t="s">
        <v>482</v>
      </c>
      <c r="G114" s="283"/>
      <c r="H114" s="283"/>
      <c r="I114" s="283"/>
      <c r="J114" s="283"/>
      <c r="K114" s="283"/>
      <c r="L114" s="283"/>
      <c r="M114" s="283"/>
      <c r="N114" s="283"/>
      <c r="O114" s="283"/>
      <c r="P114" s="283"/>
      <c r="Q114" s="10"/>
    </row>
    <row r="115" spans="1:17" s="31" customFormat="1" x14ac:dyDescent="0.3">
      <c r="A115" s="283"/>
      <c r="B115" s="283"/>
      <c r="C115" s="283"/>
      <c r="D115" s="283"/>
      <c r="E115" s="283" t="s">
        <v>751</v>
      </c>
      <c r="F115" s="283" t="s">
        <v>483</v>
      </c>
      <c r="G115" s="283"/>
      <c r="H115" s="283"/>
      <c r="I115" s="283"/>
      <c r="J115" s="289" t="s">
        <v>487</v>
      </c>
      <c r="K115" s="283"/>
      <c r="L115" s="283"/>
      <c r="M115" s="283"/>
      <c r="N115" s="283"/>
      <c r="O115" s="283"/>
      <c r="P115" s="283"/>
      <c r="Q115" s="10"/>
    </row>
    <row r="116" spans="1:17" s="31" customFormat="1" x14ac:dyDescent="0.3">
      <c r="A116" s="283"/>
      <c r="B116" s="283"/>
      <c r="C116" s="283"/>
      <c r="D116" s="283"/>
      <c r="E116" s="283" t="s">
        <v>752</v>
      </c>
      <c r="F116" s="283" t="s">
        <v>484</v>
      </c>
      <c r="G116" s="283"/>
      <c r="H116" s="283"/>
      <c r="I116" s="283"/>
      <c r="J116" s="283"/>
      <c r="K116" s="283"/>
      <c r="L116" s="283"/>
      <c r="M116" s="283"/>
      <c r="N116" s="283"/>
      <c r="O116" s="283"/>
      <c r="P116" s="283"/>
      <c r="Q116" s="10"/>
    </row>
    <row r="117" spans="1:17" x14ac:dyDescent="0.3">
      <c r="A117" s="283"/>
      <c r="B117" s="283"/>
      <c r="C117" s="283"/>
      <c r="D117" s="283"/>
      <c r="E117" s="283" t="s">
        <v>616</v>
      </c>
      <c r="F117" s="283" t="s">
        <v>485</v>
      </c>
      <c r="G117" s="283"/>
      <c r="H117" s="283"/>
      <c r="I117" s="283"/>
      <c r="J117" s="283"/>
      <c r="K117" s="283"/>
      <c r="L117" s="283"/>
      <c r="M117" s="283"/>
      <c r="N117" s="283"/>
      <c r="O117" s="283"/>
      <c r="P117" s="283"/>
    </row>
    <row r="118" spans="1:17" s="31" customFormat="1" x14ac:dyDescent="0.3">
      <c r="A118" s="283"/>
      <c r="B118" s="283"/>
      <c r="C118" s="283"/>
      <c r="D118" s="283"/>
      <c r="E118" s="283" t="s">
        <v>617</v>
      </c>
      <c r="F118" s="283" t="s">
        <v>475</v>
      </c>
      <c r="G118" s="283"/>
      <c r="H118" s="283"/>
      <c r="I118" s="283"/>
      <c r="J118" s="283"/>
      <c r="K118" s="283"/>
      <c r="L118" s="283"/>
      <c r="M118" s="283"/>
      <c r="N118" s="283"/>
      <c r="O118" s="283"/>
      <c r="P118" s="283"/>
      <c r="Q118" s="10"/>
    </row>
    <row r="119" spans="1:17" s="31" customFormat="1" x14ac:dyDescent="0.3">
      <c r="A119" s="283"/>
      <c r="B119" s="283"/>
      <c r="C119" s="283"/>
      <c r="D119" s="283"/>
      <c r="E119" s="283" t="s">
        <v>619</v>
      </c>
      <c r="F119" s="283" t="s">
        <v>486</v>
      </c>
      <c r="G119" s="283"/>
      <c r="H119" s="283"/>
      <c r="I119" s="283"/>
      <c r="J119" s="283"/>
      <c r="K119" s="283"/>
      <c r="L119" s="283"/>
      <c r="M119" s="283"/>
      <c r="N119" s="283"/>
      <c r="O119" s="283"/>
      <c r="P119" s="283"/>
      <c r="Q119" s="10"/>
    </row>
    <row r="120" spans="1:17" s="31" customFormat="1" x14ac:dyDescent="0.3">
      <c r="A120" s="283"/>
      <c r="B120" s="283"/>
      <c r="C120" s="283"/>
      <c r="D120" s="283"/>
      <c r="E120" s="283" t="s">
        <v>618</v>
      </c>
      <c r="F120" s="283" t="s">
        <v>476</v>
      </c>
      <c r="G120" s="283"/>
      <c r="H120" s="283"/>
      <c r="I120" s="283"/>
      <c r="J120" s="283"/>
      <c r="K120" s="283"/>
      <c r="L120" s="283"/>
      <c r="M120" s="283"/>
      <c r="N120" s="283"/>
      <c r="O120" s="283"/>
      <c r="P120" s="283"/>
      <c r="Q120" s="10"/>
    </row>
    <row r="121" spans="1:17" s="31" customFormat="1" x14ac:dyDescent="0.3">
      <c r="A121" s="283"/>
      <c r="B121" s="283"/>
      <c r="C121" s="283"/>
      <c r="D121" s="283"/>
      <c r="E121" s="283" t="s">
        <v>620</v>
      </c>
      <c r="F121" s="283" t="s">
        <v>477</v>
      </c>
      <c r="G121" s="283"/>
      <c r="H121" s="283"/>
      <c r="I121" s="283"/>
      <c r="J121" s="283"/>
      <c r="K121" s="283"/>
      <c r="L121" s="283"/>
      <c r="M121" s="283"/>
      <c r="N121" s="283"/>
      <c r="O121" s="283"/>
      <c r="P121" s="283"/>
      <c r="Q121" s="10"/>
    </row>
    <row r="122" spans="1:17" s="31" customFormat="1" x14ac:dyDescent="0.3">
      <c r="A122" s="283"/>
      <c r="B122" s="283"/>
      <c r="C122" s="283"/>
      <c r="D122" s="283"/>
      <c r="E122" s="283" t="s">
        <v>621</v>
      </c>
      <c r="F122" s="283" t="s">
        <v>478</v>
      </c>
      <c r="G122" s="283"/>
      <c r="H122" s="283"/>
      <c r="I122" s="283"/>
      <c r="J122" s="283"/>
      <c r="K122" s="283"/>
      <c r="L122" s="283"/>
      <c r="M122" s="283"/>
      <c r="N122" s="283"/>
      <c r="O122" s="283"/>
      <c r="P122" s="283"/>
      <c r="Q122" s="10"/>
    </row>
    <row r="123" spans="1:17" x14ac:dyDescent="0.3">
      <c r="A123" s="283"/>
      <c r="B123" s="283"/>
      <c r="C123" s="283"/>
      <c r="D123" s="283"/>
      <c r="E123" s="283" t="s">
        <v>622</v>
      </c>
      <c r="F123" s="283" t="s">
        <v>479</v>
      </c>
      <c r="G123" s="283"/>
      <c r="H123" s="283"/>
      <c r="I123" s="283"/>
      <c r="J123" s="283"/>
      <c r="K123" s="283"/>
      <c r="L123" s="283"/>
      <c r="M123" s="283"/>
      <c r="N123" s="283"/>
      <c r="O123" s="283"/>
      <c r="P123" s="283"/>
    </row>
    <row r="124" spans="1:17" x14ac:dyDescent="0.3">
      <c r="A124" s="283"/>
      <c r="B124" s="283"/>
      <c r="C124" s="283"/>
      <c r="D124" s="283"/>
      <c r="E124" s="283" t="s">
        <v>623</v>
      </c>
      <c r="F124" s="283" t="s">
        <v>480</v>
      </c>
      <c r="G124" s="283"/>
      <c r="H124" s="283"/>
      <c r="I124" s="283"/>
      <c r="J124" s="283"/>
      <c r="K124" s="283"/>
      <c r="L124" s="283"/>
      <c r="M124" s="283"/>
      <c r="N124" s="283"/>
      <c r="O124" s="283"/>
      <c r="P124" s="283"/>
    </row>
    <row r="125" spans="1:17" x14ac:dyDescent="0.3">
      <c r="A125" s="283"/>
      <c r="B125" s="283"/>
      <c r="C125" s="283"/>
      <c r="D125" s="283"/>
      <c r="E125" s="283" t="s">
        <v>481</v>
      </c>
      <c r="F125" s="283" t="s">
        <v>481</v>
      </c>
      <c r="G125" s="283"/>
      <c r="H125" s="283"/>
      <c r="I125" s="283"/>
      <c r="J125" s="283"/>
      <c r="K125" s="283"/>
      <c r="L125" s="283"/>
      <c r="M125" s="283"/>
      <c r="N125" s="283"/>
      <c r="O125" s="283"/>
      <c r="P125" s="283"/>
    </row>
    <row r="126" spans="1:17" x14ac:dyDescent="0.3">
      <c r="A126" s="283"/>
      <c r="B126" s="283"/>
      <c r="C126" s="283"/>
      <c r="D126" s="283"/>
      <c r="E126" s="283"/>
      <c r="F126" s="283"/>
      <c r="G126" s="283"/>
      <c r="H126" s="283"/>
      <c r="I126" s="283"/>
      <c r="J126" s="283"/>
      <c r="K126" s="283"/>
      <c r="L126" s="283"/>
      <c r="M126" s="283"/>
      <c r="N126" s="283"/>
      <c r="O126" s="283"/>
      <c r="P126" s="283"/>
    </row>
    <row r="127" spans="1:17" x14ac:dyDescent="0.3">
      <c r="A127" s="283"/>
      <c r="B127" s="283"/>
      <c r="C127" s="283"/>
      <c r="D127" s="283"/>
      <c r="E127" s="283"/>
      <c r="F127" s="283"/>
      <c r="G127" s="283"/>
      <c r="H127" s="283"/>
      <c r="I127" s="283"/>
      <c r="J127" s="283"/>
      <c r="K127" s="283"/>
      <c r="L127" s="283"/>
      <c r="M127" s="283"/>
      <c r="N127" s="283"/>
      <c r="O127" s="283"/>
      <c r="P127" s="283"/>
    </row>
    <row r="128" spans="1:17" x14ac:dyDescent="0.3">
      <c r="A128" s="283"/>
      <c r="B128" s="283"/>
      <c r="C128" s="283"/>
      <c r="D128" s="283"/>
      <c r="E128" s="283"/>
      <c r="F128" s="283"/>
      <c r="G128" s="283"/>
      <c r="H128" s="283"/>
      <c r="I128" s="283"/>
      <c r="J128" s="283"/>
      <c r="K128" s="283"/>
      <c r="L128" s="283"/>
      <c r="M128" s="283"/>
      <c r="N128" s="283"/>
      <c r="O128" s="283"/>
      <c r="P128" s="283"/>
    </row>
    <row r="129" spans="1:16" x14ac:dyDescent="0.3">
      <c r="A129" s="283" t="s">
        <v>317</v>
      </c>
      <c r="B129" s="283"/>
      <c r="C129" s="283"/>
      <c r="D129" s="283"/>
      <c r="E129" s="283" t="s">
        <v>312</v>
      </c>
      <c r="F129" s="283" t="s">
        <v>313</v>
      </c>
      <c r="G129" s="283"/>
      <c r="H129" s="283" t="s">
        <v>9</v>
      </c>
      <c r="I129" s="283"/>
      <c r="J129" s="283" t="s">
        <v>563</v>
      </c>
      <c r="K129" s="283"/>
      <c r="L129" s="283"/>
      <c r="M129" s="283"/>
      <c r="N129" s="283"/>
      <c r="O129" s="283"/>
      <c r="P129" s="283"/>
    </row>
    <row r="130" spans="1:16" x14ac:dyDescent="0.3">
      <c r="A130" s="283"/>
      <c r="B130" s="283"/>
      <c r="C130" s="283"/>
      <c r="D130" s="283"/>
      <c r="E130" s="283">
        <v>2018</v>
      </c>
      <c r="F130" s="283" t="s">
        <v>314</v>
      </c>
      <c r="G130" s="283"/>
      <c r="H130" s="283" t="s">
        <v>9</v>
      </c>
      <c r="I130" s="283"/>
      <c r="J130" s="283"/>
      <c r="K130" s="283"/>
      <c r="L130" s="283"/>
      <c r="M130" s="283"/>
      <c r="N130" s="283"/>
      <c r="O130" s="283"/>
      <c r="P130" s="283"/>
    </row>
    <row r="131" spans="1:16" x14ac:dyDescent="0.3">
      <c r="A131" s="283"/>
      <c r="B131" s="283"/>
      <c r="C131" s="283"/>
      <c r="D131" s="283"/>
      <c r="E131" s="283">
        <v>2023</v>
      </c>
      <c r="F131" s="283" t="s">
        <v>315</v>
      </c>
      <c r="G131" s="283"/>
      <c r="H131" s="283" t="s">
        <v>316</v>
      </c>
      <c r="I131" s="283"/>
      <c r="J131" s="283"/>
      <c r="K131" s="283"/>
      <c r="L131" s="283"/>
      <c r="M131" s="283"/>
      <c r="N131" s="283"/>
      <c r="O131" s="283"/>
      <c r="P131" s="283"/>
    </row>
    <row r="132" spans="1:16" x14ac:dyDescent="0.3">
      <c r="A132" s="283"/>
      <c r="B132" s="283"/>
      <c r="C132" s="283"/>
      <c r="D132" s="283"/>
      <c r="E132" s="283"/>
      <c r="F132" s="283"/>
      <c r="G132" s="283"/>
      <c r="H132" s="283"/>
      <c r="I132" s="283"/>
      <c r="J132" s="283"/>
      <c r="K132" s="283"/>
      <c r="L132" s="283"/>
      <c r="M132" s="283"/>
      <c r="N132" s="283"/>
      <c r="O132" s="283"/>
      <c r="P132" s="283"/>
    </row>
    <row r="133" spans="1:16" x14ac:dyDescent="0.3">
      <c r="A133" s="283" t="s">
        <v>318</v>
      </c>
      <c r="B133" s="283"/>
      <c r="C133" s="283"/>
      <c r="D133" s="283"/>
      <c r="E133" s="283" t="s">
        <v>624</v>
      </c>
      <c r="F133" s="283" t="s">
        <v>420</v>
      </c>
      <c r="G133" s="283"/>
      <c r="H133" s="283"/>
      <c r="I133" s="283"/>
      <c r="J133" s="283"/>
      <c r="K133" s="283"/>
      <c r="L133" s="283"/>
      <c r="M133" s="283"/>
      <c r="N133" s="283"/>
      <c r="O133" s="283"/>
      <c r="P133" s="283"/>
    </row>
    <row r="134" spans="1:16" x14ac:dyDescent="0.3">
      <c r="A134" s="283"/>
      <c r="B134" s="283"/>
      <c r="C134" s="283"/>
      <c r="D134" s="283"/>
      <c r="E134" s="283" t="s">
        <v>625</v>
      </c>
      <c r="F134" s="283" t="s">
        <v>421</v>
      </c>
      <c r="G134" s="283"/>
      <c r="H134" s="283"/>
      <c r="I134" s="283"/>
      <c r="J134" s="283"/>
      <c r="K134" s="283"/>
      <c r="L134" s="283"/>
      <c r="M134" s="283"/>
      <c r="N134" s="283"/>
      <c r="O134" s="283"/>
      <c r="P134" s="283"/>
    </row>
    <row r="135" spans="1:16" x14ac:dyDescent="0.3">
      <c r="A135" s="283"/>
      <c r="B135" s="283"/>
      <c r="C135" s="283"/>
      <c r="D135" s="283"/>
      <c r="E135" s="283" t="s">
        <v>626</v>
      </c>
      <c r="F135" s="283" t="s">
        <v>422</v>
      </c>
      <c r="G135" s="283"/>
      <c r="H135" s="283"/>
      <c r="I135" s="283"/>
      <c r="J135" s="283"/>
      <c r="K135" s="283"/>
      <c r="L135" s="283"/>
      <c r="M135" s="283"/>
      <c r="N135" s="283"/>
      <c r="O135" s="283"/>
      <c r="P135" s="283"/>
    </row>
    <row r="136" spans="1:16" x14ac:dyDescent="0.3">
      <c r="A136" s="283"/>
      <c r="B136" s="283"/>
      <c r="C136" s="283"/>
      <c r="D136" s="283"/>
      <c r="E136" s="283" t="s">
        <v>627</v>
      </c>
      <c r="F136" s="283" t="s">
        <v>423</v>
      </c>
      <c r="G136" s="283"/>
      <c r="H136" s="283"/>
      <c r="I136" s="283"/>
      <c r="J136" s="283"/>
      <c r="K136" s="283"/>
      <c r="L136" s="283"/>
      <c r="M136" s="283"/>
      <c r="N136" s="283"/>
      <c r="O136" s="283"/>
      <c r="P136" s="283"/>
    </row>
    <row r="137" spans="1:16" x14ac:dyDescent="0.3">
      <c r="A137" s="283"/>
      <c r="B137" s="283"/>
      <c r="C137" s="283"/>
      <c r="D137" s="283"/>
      <c r="E137" s="283" t="s">
        <v>628</v>
      </c>
      <c r="F137" s="283" t="s">
        <v>424</v>
      </c>
      <c r="G137" s="283"/>
      <c r="H137" s="283"/>
      <c r="I137" s="283"/>
      <c r="J137" s="283"/>
      <c r="K137" s="283"/>
      <c r="L137" s="283"/>
      <c r="M137" s="283"/>
      <c r="N137" s="283"/>
      <c r="O137" s="283"/>
      <c r="P137" s="283"/>
    </row>
    <row r="138" spans="1:16" x14ac:dyDescent="0.3">
      <c r="A138" s="283"/>
      <c r="B138" s="283"/>
      <c r="C138" s="283"/>
      <c r="D138" s="283"/>
      <c r="E138" s="283" t="s">
        <v>629</v>
      </c>
      <c r="F138" s="283" t="s">
        <v>425</v>
      </c>
      <c r="G138" s="283"/>
      <c r="H138" s="283"/>
      <c r="I138" s="283"/>
      <c r="J138" s="283"/>
      <c r="K138" s="283"/>
      <c r="L138" s="283"/>
      <c r="M138" s="283"/>
      <c r="N138" s="283"/>
      <c r="O138" s="283"/>
      <c r="P138" s="283"/>
    </row>
    <row r="139" spans="1:16" x14ac:dyDescent="0.3">
      <c r="A139" s="283"/>
      <c r="B139" s="283"/>
      <c r="C139" s="283"/>
      <c r="D139" s="283"/>
      <c r="E139" s="283" t="s">
        <v>630</v>
      </c>
      <c r="F139" s="283" t="s">
        <v>426</v>
      </c>
      <c r="G139" s="283"/>
      <c r="H139" s="283"/>
      <c r="I139" s="283"/>
      <c r="J139" s="283"/>
      <c r="K139" s="283"/>
      <c r="L139" s="283"/>
      <c r="M139" s="283"/>
      <c r="N139" s="283"/>
      <c r="O139" s="283"/>
      <c r="P139" s="283"/>
    </row>
    <row r="140" spans="1:16" x14ac:dyDescent="0.3">
      <c r="A140" s="283"/>
      <c r="B140" s="283"/>
      <c r="C140" s="283"/>
      <c r="D140" s="283"/>
      <c r="E140" s="283" t="s">
        <v>631</v>
      </c>
      <c r="F140" s="283" t="s">
        <v>427</v>
      </c>
      <c r="G140" s="283"/>
      <c r="H140" s="283"/>
      <c r="I140" s="283"/>
      <c r="J140" s="283"/>
      <c r="K140" s="283"/>
      <c r="L140" s="283"/>
      <c r="M140" s="283"/>
      <c r="N140" s="283"/>
      <c r="O140" s="283"/>
      <c r="P140" s="283"/>
    </row>
    <row r="141" spans="1:16" x14ac:dyDescent="0.3">
      <c r="A141" s="283"/>
      <c r="B141" s="283"/>
      <c r="C141" s="283"/>
      <c r="D141" s="283"/>
      <c r="E141" s="283" t="s">
        <v>632</v>
      </c>
      <c r="F141" s="283" t="s">
        <v>428</v>
      </c>
      <c r="G141" s="283"/>
      <c r="H141" s="283"/>
      <c r="I141" s="283"/>
      <c r="J141" s="283"/>
      <c r="K141" s="283"/>
      <c r="L141" s="283"/>
      <c r="M141" s="283"/>
      <c r="N141" s="283"/>
      <c r="O141" s="283"/>
      <c r="P141" s="283"/>
    </row>
    <row r="142" spans="1:16" x14ac:dyDescent="0.3">
      <c r="A142" s="283"/>
      <c r="B142" s="283"/>
      <c r="C142" s="283"/>
      <c r="D142" s="283"/>
      <c r="E142" s="283" t="s">
        <v>633</v>
      </c>
      <c r="F142" s="283" t="s">
        <v>429</v>
      </c>
      <c r="G142" s="283"/>
      <c r="H142" s="283"/>
      <c r="I142" s="283"/>
      <c r="J142" s="283"/>
      <c r="K142" s="283"/>
      <c r="L142" s="283"/>
      <c r="M142" s="283"/>
      <c r="N142" s="283"/>
      <c r="O142" s="283"/>
      <c r="P142" s="283"/>
    </row>
    <row r="143" spans="1:16" x14ac:dyDescent="0.3">
      <c r="A143" s="283"/>
      <c r="B143" s="283"/>
      <c r="C143" s="283"/>
      <c r="D143" s="283"/>
      <c r="E143" s="283" t="s">
        <v>634</v>
      </c>
      <c r="F143" s="283" t="s">
        <v>430</v>
      </c>
      <c r="G143" s="283"/>
      <c r="H143" s="283"/>
      <c r="I143" s="283"/>
      <c r="J143" s="283"/>
      <c r="K143" s="283"/>
      <c r="L143" s="283"/>
      <c r="M143" s="283"/>
      <c r="N143" s="283"/>
      <c r="O143" s="283"/>
      <c r="P143" s="283"/>
    </row>
    <row r="144" spans="1:16" x14ac:dyDescent="0.3">
      <c r="A144" s="283"/>
      <c r="B144" s="283"/>
      <c r="C144" s="283"/>
      <c r="D144" s="283"/>
      <c r="E144" s="283" t="s">
        <v>635</v>
      </c>
      <c r="F144" s="283" t="s">
        <v>431</v>
      </c>
      <c r="G144" s="283"/>
      <c r="H144" s="283"/>
      <c r="I144" s="283"/>
      <c r="J144" s="283"/>
      <c r="K144" s="283"/>
      <c r="L144" s="283"/>
      <c r="M144" s="283"/>
      <c r="N144" s="283"/>
      <c r="O144" s="283"/>
      <c r="P144" s="283"/>
    </row>
    <row r="145" spans="1:16" x14ac:dyDescent="0.3">
      <c r="A145" s="283"/>
      <c r="B145" s="283"/>
      <c r="C145" s="283"/>
      <c r="D145" s="283"/>
      <c r="E145" s="283" t="s">
        <v>636</v>
      </c>
      <c r="F145" s="283" t="s">
        <v>432</v>
      </c>
      <c r="G145" s="283"/>
      <c r="H145" s="283"/>
      <c r="I145" s="283"/>
      <c r="J145" s="283"/>
      <c r="K145" s="283"/>
      <c r="L145" s="283"/>
      <c r="M145" s="283"/>
      <c r="N145" s="283"/>
      <c r="O145" s="283"/>
      <c r="P145" s="283"/>
    </row>
    <row r="146" spans="1:16" x14ac:dyDescent="0.3">
      <c r="A146" s="283"/>
      <c r="B146" s="283"/>
      <c r="C146" s="283"/>
      <c r="D146" s="283"/>
      <c r="E146" s="283" t="s">
        <v>637</v>
      </c>
      <c r="F146" s="283" t="s">
        <v>433</v>
      </c>
      <c r="G146" s="283"/>
      <c r="H146" s="283"/>
      <c r="I146" s="283"/>
      <c r="J146" s="283"/>
      <c r="K146" s="283"/>
      <c r="L146" s="283"/>
      <c r="M146" s="283"/>
      <c r="N146" s="283"/>
      <c r="O146" s="283"/>
      <c r="P146" s="283"/>
    </row>
    <row r="147" spans="1:16" x14ac:dyDescent="0.3">
      <c r="A147" s="283"/>
      <c r="B147" s="283"/>
      <c r="C147" s="283"/>
      <c r="D147" s="283"/>
      <c r="E147" s="283" t="s">
        <v>638</v>
      </c>
      <c r="F147" s="283" t="s">
        <v>434</v>
      </c>
      <c r="G147" s="283"/>
      <c r="H147" s="283"/>
      <c r="I147" s="283"/>
      <c r="J147" s="283"/>
      <c r="K147" s="283"/>
      <c r="L147" s="283"/>
      <c r="M147" s="283"/>
      <c r="N147" s="283"/>
      <c r="O147" s="283"/>
      <c r="P147" s="283"/>
    </row>
    <row r="148" spans="1:16" x14ac:dyDescent="0.3">
      <c r="A148" s="283"/>
      <c r="B148" s="283"/>
      <c r="C148" s="283"/>
      <c r="D148" s="283"/>
      <c r="E148" s="283" t="s">
        <v>639</v>
      </c>
      <c r="F148" s="283" t="s">
        <v>435</v>
      </c>
      <c r="G148" s="283"/>
      <c r="H148" s="283"/>
      <c r="I148" s="283"/>
      <c r="J148" s="283"/>
      <c r="K148" s="283"/>
      <c r="L148" s="283"/>
      <c r="M148" s="283"/>
      <c r="N148" s="283"/>
      <c r="O148" s="283"/>
      <c r="P148" s="283"/>
    </row>
    <row r="149" spans="1:16" x14ac:dyDescent="0.3">
      <c r="A149" s="283"/>
      <c r="B149" s="283"/>
      <c r="C149" s="283"/>
      <c r="D149" s="283"/>
      <c r="E149" s="283" t="s">
        <v>640</v>
      </c>
      <c r="F149" s="283" t="s">
        <v>436</v>
      </c>
      <c r="G149" s="283"/>
      <c r="H149" s="283"/>
      <c r="I149" s="283"/>
      <c r="J149" s="283"/>
      <c r="K149" s="283"/>
      <c r="L149" s="283"/>
      <c r="M149" s="283"/>
      <c r="N149" s="283"/>
      <c r="O149" s="283"/>
      <c r="P149" s="283"/>
    </row>
    <row r="150" spans="1:16" x14ac:dyDescent="0.3">
      <c r="A150" s="283"/>
      <c r="B150" s="283"/>
      <c r="C150" s="283"/>
      <c r="D150" s="283"/>
      <c r="E150" s="283" t="s">
        <v>641</v>
      </c>
      <c r="F150" s="283" t="s">
        <v>437</v>
      </c>
      <c r="G150" s="283"/>
      <c r="H150" s="283"/>
      <c r="I150" s="283"/>
      <c r="J150" s="283"/>
      <c r="K150" s="283"/>
      <c r="L150" s="283"/>
      <c r="M150" s="283"/>
      <c r="N150" s="283"/>
      <c r="O150" s="283"/>
      <c r="P150" s="283"/>
    </row>
    <row r="151" spans="1:16" x14ac:dyDescent="0.3">
      <c r="A151" s="283"/>
      <c r="B151" s="283"/>
      <c r="C151" s="283"/>
      <c r="D151" s="283"/>
      <c r="E151" s="283" t="s">
        <v>642</v>
      </c>
      <c r="F151" s="283" t="s">
        <v>438</v>
      </c>
      <c r="G151" s="283"/>
      <c r="H151" s="283"/>
      <c r="I151" s="283"/>
      <c r="J151" s="283"/>
      <c r="K151" s="283"/>
      <c r="L151" s="283"/>
      <c r="M151" s="283"/>
      <c r="N151" s="283"/>
      <c r="O151" s="283"/>
      <c r="P151" s="283"/>
    </row>
    <row r="152" spans="1:16" x14ac:dyDescent="0.3">
      <c r="A152" s="283"/>
      <c r="B152" s="283"/>
      <c r="C152" s="283"/>
      <c r="D152" s="283"/>
      <c r="E152" s="283" t="s">
        <v>643</v>
      </c>
      <c r="F152" s="283" t="s">
        <v>439</v>
      </c>
      <c r="G152" s="283"/>
      <c r="H152" s="283"/>
      <c r="I152" s="283"/>
      <c r="J152" s="283"/>
      <c r="K152" s="283"/>
      <c r="L152" s="283"/>
      <c r="M152" s="283"/>
      <c r="N152" s="283"/>
      <c r="O152" s="283"/>
      <c r="P152" s="283"/>
    </row>
    <row r="153" spans="1:16" x14ac:dyDescent="0.3">
      <c r="A153" s="283"/>
      <c r="B153" s="283"/>
      <c r="C153" s="283"/>
      <c r="D153" s="283"/>
      <c r="E153" s="283" t="s">
        <v>644</v>
      </c>
      <c r="F153" s="283" t="s">
        <v>440</v>
      </c>
      <c r="G153" s="283"/>
      <c r="H153" s="283"/>
      <c r="I153" s="283"/>
      <c r="J153" s="283"/>
      <c r="K153" s="283"/>
      <c r="L153" s="283"/>
      <c r="M153" s="283"/>
      <c r="N153" s="283"/>
      <c r="O153" s="283"/>
      <c r="P153" s="283"/>
    </row>
    <row r="154" spans="1:16" x14ac:dyDescent="0.3">
      <c r="A154" s="283"/>
      <c r="B154" s="283"/>
      <c r="C154" s="283"/>
      <c r="D154" s="283"/>
      <c r="E154" s="283" t="s">
        <v>645</v>
      </c>
      <c r="F154" s="283" t="s">
        <v>441</v>
      </c>
      <c r="G154" s="283"/>
      <c r="H154" s="283"/>
      <c r="I154" s="283"/>
      <c r="J154" s="283"/>
      <c r="K154" s="283"/>
      <c r="L154" s="283"/>
      <c r="M154" s="283"/>
      <c r="N154" s="283"/>
      <c r="O154" s="283"/>
      <c r="P154" s="283"/>
    </row>
    <row r="155" spans="1:16" x14ac:dyDescent="0.3">
      <c r="A155" s="283"/>
      <c r="B155" s="283"/>
      <c r="C155" s="283"/>
      <c r="D155" s="283"/>
      <c r="E155" s="283" t="s">
        <v>646</v>
      </c>
      <c r="F155" s="283" t="s">
        <v>442</v>
      </c>
      <c r="G155" s="283"/>
      <c r="H155" s="283"/>
      <c r="I155" s="283"/>
      <c r="J155" s="283"/>
      <c r="K155" s="283"/>
      <c r="L155" s="283"/>
      <c r="M155" s="283"/>
      <c r="N155" s="283"/>
      <c r="O155" s="283"/>
      <c r="P155" s="283"/>
    </row>
    <row r="156" spans="1:16" x14ac:dyDescent="0.3">
      <c r="A156" s="283"/>
      <c r="B156" s="283"/>
      <c r="C156" s="283"/>
      <c r="D156" s="283"/>
      <c r="E156" s="283" t="s">
        <v>647</v>
      </c>
      <c r="F156" s="283" t="s">
        <v>443</v>
      </c>
      <c r="G156" s="283"/>
      <c r="H156" s="283"/>
      <c r="I156" s="283"/>
      <c r="J156" s="283"/>
      <c r="K156" s="283"/>
      <c r="L156" s="283"/>
      <c r="M156" s="283"/>
      <c r="N156" s="283"/>
      <c r="O156" s="283"/>
      <c r="P156" s="283"/>
    </row>
    <row r="157" spans="1:16" x14ac:dyDescent="0.3">
      <c r="A157" s="283"/>
      <c r="B157" s="283"/>
      <c r="C157" s="283"/>
      <c r="D157" s="283"/>
      <c r="E157" s="283" t="s">
        <v>648</v>
      </c>
      <c r="F157" s="283" t="s">
        <v>444</v>
      </c>
      <c r="G157" s="283"/>
      <c r="H157" s="283"/>
      <c r="I157" s="283"/>
      <c r="J157" s="283"/>
      <c r="K157" s="283"/>
      <c r="L157" s="283"/>
      <c r="M157" s="283"/>
      <c r="N157" s="283"/>
      <c r="O157" s="283"/>
      <c r="P157" s="283"/>
    </row>
    <row r="158" spans="1:16" x14ac:dyDescent="0.3">
      <c r="A158" s="283"/>
      <c r="B158" s="283"/>
      <c r="C158" s="283"/>
      <c r="D158" s="283"/>
      <c r="E158" s="283" t="s">
        <v>649</v>
      </c>
      <c r="F158" s="283" t="s">
        <v>445</v>
      </c>
      <c r="G158" s="283"/>
      <c r="H158" s="283"/>
      <c r="I158" s="283"/>
      <c r="J158" s="283"/>
      <c r="K158" s="283"/>
      <c r="L158" s="283"/>
      <c r="M158" s="283"/>
      <c r="N158" s="283"/>
      <c r="O158" s="283"/>
      <c r="P158" s="283"/>
    </row>
    <row r="159" spans="1:16" x14ac:dyDescent="0.3">
      <c r="A159" s="283"/>
      <c r="B159" s="283"/>
      <c r="C159" s="283"/>
      <c r="D159" s="283"/>
      <c r="E159" s="283" t="s">
        <v>650</v>
      </c>
      <c r="F159" s="283" t="s">
        <v>446</v>
      </c>
      <c r="G159" s="283"/>
      <c r="H159" s="283"/>
      <c r="I159" s="283"/>
      <c r="J159" s="283"/>
      <c r="K159" s="283"/>
      <c r="L159" s="283"/>
      <c r="M159" s="283"/>
      <c r="N159" s="283"/>
      <c r="O159" s="283"/>
      <c r="P159" s="283"/>
    </row>
    <row r="160" spans="1:16" x14ac:dyDescent="0.3">
      <c r="A160" s="283"/>
      <c r="B160" s="283"/>
      <c r="C160" s="283"/>
      <c r="D160" s="283"/>
      <c r="E160" s="283" t="s">
        <v>651</v>
      </c>
      <c r="F160" s="283" t="s">
        <v>447</v>
      </c>
      <c r="G160" s="283"/>
      <c r="H160" s="283"/>
      <c r="I160" s="283"/>
      <c r="J160" s="283"/>
      <c r="K160" s="283"/>
      <c r="L160" s="283"/>
      <c r="M160" s="283"/>
      <c r="N160" s="283"/>
      <c r="O160" s="283"/>
      <c r="P160" s="283"/>
    </row>
    <row r="161" spans="1:16" x14ac:dyDescent="0.3">
      <c r="A161" s="283"/>
      <c r="B161" s="283"/>
      <c r="C161" s="283"/>
      <c r="D161" s="283"/>
      <c r="E161" s="283" t="s">
        <v>652</v>
      </c>
      <c r="F161" s="283" t="s">
        <v>448</v>
      </c>
      <c r="G161" s="283"/>
      <c r="H161" s="283"/>
      <c r="I161" s="283"/>
      <c r="J161" s="283"/>
      <c r="K161" s="283"/>
      <c r="L161" s="283"/>
      <c r="M161" s="283"/>
      <c r="N161" s="283"/>
      <c r="O161" s="283"/>
      <c r="P161" s="283"/>
    </row>
    <row r="162" spans="1:16" x14ac:dyDescent="0.3">
      <c r="A162" s="283"/>
      <c r="B162" s="283"/>
      <c r="C162" s="283"/>
      <c r="D162" s="283"/>
      <c r="E162" s="283" t="s">
        <v>653</v>
      </c>
      <c r="F162" s="283" t="s">
        <v>449</v>
      </c>
      <c r="G162" s="283"/>
      <c r="H162" s="283"/>
      <c r="I162" s="283"/>
      <c r="J162" s="283"/>
      <c r="K162" s="283"/>
      <c r="L162" s="283"/>
      <c r="M162" s="283"/>
      <c r="N162" s="283"/>
      <c r="O162" s="283"/>
      <c r="P162" s="283"/>
    </row>
    <row r="163" spans="1:16" x14ac:dyDescent="0.3">
      <c r="A163" s="283"/>
      <c r="B163" s="283"/>
      <c r="C163" s="283"/>
      <c r="D163" s="283"/>
      <c r="E163" s="283" t="s">
        <v>654</v>
      </c>
      <c r="F163" s="283" t="s">
        <v>450</v>
      </c>
      <c r="G163" s="283"/>
      <c r="H163" s="283"/>
      <c r="I163" s="283"/>
      <c r="J163" s="283"/>
      <c r="K163" s="283"/>
      <c r="L163" s="283"/>
      <c r="M163" s="283"/>
      <c r="N163" s="283"/>
      <c r="O163" s="283"/>
      <c r="P163" s="283"/>
    </row>
    <row r="164" spans="1:16" x14ac:dyDescent="0.3">
      <c r="A164" s="283"/>
      <c r="B164" s="283"/>
      <c r="C164" s="283"/>
      <c r="D164" s="283"/>
      <c r="E164" s="283" t="s">
        <v>655</v>
      </c>
      <c r="F164" s="283" t="s">
        <v>451</v>
      </c>
      <c r="G164" s="283"/>
      <c r="H164" s="283"/>
      <c r="I164" s="283"/>
      <c r="J164" s="283"/>
      <c r="K164" s="283"/>
      <c r="L164" s="283"/>
      <c r="M164" s="283"/>
      <c r="N164" s="283"/>
      <c r="O164" s="283"/>
      <c r="P164" s="283"/>
    </row>
    <row r="165" spans="1:16" x14ac:dyDescent="0.3">
      <c r="A165" s="283"/>
      <c r="B165" s="283"/>
      <c r="C165" s="283"/>
      <c r="D165" s="283"/>
      <c r="E165" s="283" t="s">
        <v>656</v>
      </c>
      <c r="F165" s="283" t="s">
        <v>452</v>
      </c>
      <c r="G165" s="283"/>
      <c r="H165" s="283"/>
      <c r="I165" s="283"/>
      <c r="J165" s="283"/>
      <c r="K165" s="283"/>
      <c r="L165" s="283"/>
      <c r="M165" s="283"/>
      <c r="N165" s="283"/>
      <c r="O165" s="283"/>
      <c r="P165" s="283"/>
    </row>
    <row r="166" spans="1:16" x14ac:dyDescent="0.3">
      <c r="A166" s="283"/>
      <c r="B166" s="283"/>
      <c r="C166" s="283"/>
      <c r="D166" s="283"/>
      <c r="E166" s="283" t="s">
        <v>657</v>
      </c>
      <c r="F166" s="283" t="s">
        <v>453</v>
      </c>
      <c r="G166" s="283"/>
      <c r="H166" s="283"/>
      <c r="I166" s="283"/>
      <c r="J166" s="283"/>
      <c r="K166" s="283"/>
      <c r="L166" s="283"/>
      <c r="M166" s="283"/>
      <c r="N166" s="283"/>
      <c r="O166" s="283"/>
      <c r="P166" s="283"/>
    </row>
    <row r="167" spans="1:16" x14ac:dyDescent="0.3">
      <c r="A167" s="283"/>
      <c r="B167" s="283"/>
      <c r="C167" s="283"/>
      <c r="D167" s="283"/>
      <c r="E167" s="283" t="s">
        <v>658</v>
      </c>
      <c r="F167" s="283" t="s">
        <v>454</v>
      </c>
      <c r="G167" s="283"/>
      <c r="H167" s="283"/>
      <c r="I167" s="283"/>
      <c r="J167" s="283"/>
      <c r="K167" s="283"/>
      <c r="L167" s="283"/>
      <c r="M167" s="283"/>
      <c r="N167" s="283"/>
      <c r="O167" s="283"/>
      <c r="P167" s="283"/>
    </row>
    <row r="168" spans="1:16" x14ac:dyDescent="0.3">
      <c r="A168" s="283"/>
      <c r="B168" s="283"/>
      <c r="C168" s="283"/>
      <c r="D168" s="283"/>
      <c r="E168" s="283" t="s">
        <v>659</v>
      </c>
      <c r="F168" s="283" t="s">
        <v>455</v>
      </c>
      <c r="G168" s="283"/>
      <c r="H168" s="283"/>
      <c r="I168" s="283"/>
      <c r="J168" s="283"/>
      <c r="K168" s="283"/>
      <c r="L168" s="283"/>
      <c r="M168" s="283"/>
      <c r="N168" s="283"/>
      <c r="O168" s="283"/>
      <c r="P168" s="283"/>
    </row>
    <row r="169" spans="1:16" x14ac:dyDescent="0.3">
      <c r="A169" s="283"/>
      <c r="B169" s="283"/>
      <c r="C169" s="283"/>
      <c r="D169" s="283"/>
      <c r="E169" s="283" t="s">
        <v>660</v>
      </c>
      <c r="F169" s="283" t="s">
        <v>456</v>
      </c>
      <c r="G169" s="283"/>
      <c r="H169" s="283"/>
      <c r="I169" s="283"/>
      <c r="J169" s="283"/>
      <c r="K169" s="283"/>
      <c r="L169" s="283"/>
      <c r="M169" s="283"/>
      <c r="N169" s="283"/>
      <c r="O169" s="283"/>
      <c r="P169" s="283"/>
    </row>
    <row r="170" spans="1:16" x14ac:dyDescent="0.3">
      <c r="A170" s="283"/>
      <c r="B170" s="283"/>
      <c r="C170" s="283"/>
      <c r="D170" s="283"/>
      <c r="E170" s="283" t="s">
        <v>661</v>
      </c>
      <c r="F170" s="283" t="s">
        <v>457</v>
      </c>
      <c r="G170" s="283"/>
      <c r="H170" s="283"/>
      <c r="I170" s="283"/>
      <c r="J170" s="283"/>
      <c r="K170" s="283"/>
      <c r="L170" s="283"/>
      <c r="M170" s="283"/>
      <c r="N170" s="283"/>
      <c r="O170" s="283"/>
      <c r="P170" s="283"/>
    </row>
    <row r="171" spans="1:16" x14ac:dyDescent="0.3">
      <c r="A171" s="283"/>
      <c r="B171" s="283"/>
      <c r="C171" s="283"/>
      <c r="D171" s="283"/>
      <c r="E171" s="283" t="s">
        <v>662</v>
      </c>
      <c r="F171" s="283" t="s">
        <v>458</v>
      </c>
      <c r="G171" s="283"/>
      <c r="H171" s="283"/>
      <c r="I171" s="283"/>
      <c r="J171" s="283"/>
      <c r="K171" s="283"/>
      <c r="L171" s="283"/>
      <c r="M171" s="283"/>
      <c r="N171" s="283"/>
      <c r="O171" s="283"/>
      <c r="P171" s="283"/>
    </row>
    <row r="172" spans="1:16" x14ac:dyDescent="0.3">
      <c r="A172" s="283"/>
      <c r="B172" s="283"/>
      <c r="C172" s="283"/>
      <c r="D172" s="283"/>
      <c r="E172" s="283" t="s">
        <v>663</v>
      </c>
      <c r="F172" s="283" t="s">
        <v>459</v>
      </c>
      <c r="G172" s="283"/>
      <c r="H172" s="283"/>
      <c r="I172" s="283"/>
      <c r="J172" s="283"/>
      <c r="K172" s="283"/>
      <c r="L172" s="283"/>
      <c r="M172" s="283"/>
      <c r="N172" s="283"/>
      <c r="O172" s="283"/>
      <c r="P172" s="283"/>
    </row>
    <row r="173" spans="1:16" x14ac:dyDescent="0.3">
      <c r="A173" s="283"/>
      <c r="B173" s="283"/>
      <c r="C173" s="283"/>
      <c r="D173" s="283"/>
      <c r="E173" s="283" t="s">
        <v>664</v>
      </c>
      <c r="F173" s="283" t="s">
        <v>460</v>
      </c>
      <c r="G173" s="283"/>
      <c r="H173" s="283"/>
      <c r="I173" s="283"/>
      <c r="J173" s="283"/>
      <c r="K173" s="283"/>
      <c r="L173" s="283"/>
      <c r="M173" s="283"/>
      <c r="N173" s="283"/>
      <c r="O173" s="283"/>
      <c r="P173" s="283"/>
    </row>
    <row r="174" spans="1:16" x14ac:dyDescent="0.3">
      <c r="A174" s="283"/>
      <c r="B174" s="283"/>
      <c r="C174" s="283"/>
      <c r="D174" s="283"/>
      <c r="E174" s="283" t="s">
        <v>665</v>
      </c>
      <c r="F174" s="283" t="s">
        <v>461</v>
      </c>
      <c r="G174" s="283"/>
      <c r="H174" s="283"/>
      <c r="I174" s="283"/>
      <c r="J174" s="283"/>
      <c r="K174" s="283"/>
      <c r="L174" s="283"/>
      <c r="M174" s="283"/>
      <c r="N174" s="283"/>
      <c r="O174" s="283"/>
      <c r="P174" s="283"/>
    </row>
    <row r="175" spans="1:16" x14ac:dyDescent="0.3">
      <c r="A175" s="283"/>
      <c r="B175" s="283"/>
      <c r="C175" s="283"/>
      <c r="D175" s="283"/>
      <c r="E175" s="283" t="s">
        <v>666</v>
      </c>
      <c r="F175" s="283" t="s">
        <v>462</v>
      </c>
      <c r="G175" s="283"/>
      <c r="H175" s="283"/>
      <c r="I175" s="283"/>
      <c r="J175" s="283"/>
      <c r="K175" s="283"/>
      <c r="L175" s="283"/>
      <c r="M175" s="283"/>
      <c r="N175" s="283"/>
      <c r="O175" s="283"/>
      <c r="P175" s="283"/>
    </row>
    <row r="176" spans="1:16" x14ac:dyDescent="0.3">
      <c r="A176" s="283"/>
      <c r="B176" s="283"/>
      <c r="C176" s="283"/>
      <c r="D176" s="283"/>
      <c r="E176" s="283" t="s">
        <v>667</v>
      </c>
      <c r="F176" s="283" t="s">
        <v>463</v>
      </c>
      <c r="G176" s="283"/>
      <c r="H176" s="283"/>
      <c r="I176" s="283"/>
      <c r="J176" s="283"/>
      <c r="K176" s="283"/>
      <c r="L176" s="283"/>
      <c r="M176" s="283"/>
      <c r="N176" s="283"/>
      <c r="O176" s="283"/>
      <c r="P176" s="283"/>
    </row>
    <row r="177" spans="1:16" x14ac:dyDescent="0.3">
      <c r="A177" s="283"/>
      <c r="B177" s="283"/>
      <c r="C177" s="283"/>
      <c r="D177" s="283"/>
      <c r="E177" s="283" t="s">
        <v>668</v>
      </c>
      <c r="F177" s="283" t="s">
        <v>464</v>
      </c>
      <c r="G177" s="283"/>
      <c r="H177" s="283"/>
      <c r="I177" s="283"/>
      <c r="J177" s="283"/>
      <c r="K177" s="283"/>
      <c r="L177" s="283"/>
      <c r="M177" s="283"/>
      <c r="N177" s="283"/>
      <c r="O177" s="283"/>
      <c r="P177" s="283"/>
    </row>
    <row r="178" spans="1:16" x14ac:dyDescent="0.3">
      <c r="A178" s="283"/>
      <c r="B178" s="283"/>
      <c r="C178" s="283"/>
      <c r="D178" s="283"/>
      <c r="E178" s="283" t="s">
        <v>669</v>
      </c>
      <c r="F178" s="283" t="s">
        <v>465</v>
      </c>
      <c r="G178" s="283"/>
      <c r="H178" s="283"/>
      <c r="I178" s="283"/>
      <c r="J178" s="283"/>
      <c r="K178" s="283"/>
      <c r="L178" s="283"/>
      <c r="M178" s="283"/>
      <c r="N178" s="283"/>
      <c r="O178" s="283"/>
      <c r="P178" s="283"/>
    </row>
    <row r="179" spans="1:16" x14ac:dyDescent="0.3">
      <c r="A179" s="283"/>
      <c r="B179" s="283"/>
      <c r="C179" s="283"/>
      <c r="D179" s="283"/>
      <c r="E179" s="283" t="s">
        <v>670</v>
      </c>
      <c r="F179" s="283" t="s">
        <v>466</v>
      </c>
      <c r="G179" s="283"/>
      <c r="H179" s="283"/>
      <c r="I179" s="283"/>
      <c r="J179" s="283"/>
      <c r="K179" s="283"/>
      <c r="L179" s="283"/>
      <c r="M179" s="283"/>
      <c r="N179" s="283"/>
      <c r="O179" s="283"/>
      <c r="P179" s="283"/>
    </row>
    <row r="180" spans="1:16" x14ac:dyDescent="0.3">
      <c r="A180" s="283"/>
      <c r="B180" s="283"/>
      <c r="C180" s="283"/>
      <c r="D180" s="283"/>
      <c r="E180" s="283" t="s">
        <v>671</v>
      </c>
      <c r="F180" s="283" t="s">
        <v>467</v>
      </c>
      <c r="G180" s="283"/>
      <c r="H180" s="283"/>
      <c r="I180" s="283"/>
      <c r="J180" s="283"/>
      <c r="K180" s="283"/>
      <c r="L180" s="283"/>
      <c r="M180" s="283"/>
      <c r="N180" s="283"/>
      <c r="O180" s="283"/>
      <c r="P180" s="283"/>
    </row>
    <row r="181" spans="1:16" x14ac:dyDescent="0.3">
      <c r="A181" s="283"/>
      <c r="B181" s="283"/>
      <c r="C181" s="283"/>
      <c r="D181" s="283"/>
      <c r="E181" s="283" t="s">
        <v>672</v>
      </c>
      <c r="F181" s="283" t="s">
        <v>468</v>
      </c>
      <c r="G181" s="283"/>
      <c r="H181" s="283"/>
      <c r="I181" s="283"/>
      <c r="J181" s="283"/>
      <c r="K181" s="283"/>
      <c r="L181" s="283"/>
      <c r="M181" s="283"/>
      <c r="N181" s="283"/>
      <c r="O181" s="283"/>
      <c r="P181" s="283"/>
    </row>
    <row r="182" spans="1:16" x14ac:dyDescent="0.3">
      <c r="A182" s="283"/>
      <c r="B182" s="283"/>
      <c r="C182" s="283"/>
      <c r="D182" s="283"/>
      <c r="E182" s="283" t="s">
        <v>673</v>
      </c>
      <c r="F182" s="283" t="s">
        <v>469</v>
      </c>
      <c r="G182" s="283"/>
      <c r="H182" s="283"/>
      <c r="I182" s="283"/>
      <c r="J182" s="283"/>
      <c r="K182" s="283"/>
      <c r="L182" s="283"/>
      <c r="M182" s="283"/>
      <c r="N182" s="283"/>
      <c r="O182" s="283"/>
      <c r="P182" s="283"/>
    </row>
    <row r="183" spans="1:16" x14ac:dyDescent="0.3">
      <c r="A183" s="283"/>
      <c r="B183" s="283"/>
      <c r="C183" s="283"/>
      <c r="D183" s="283"/>
      <c r="E183" s="283" t="s">
        <v>674</v>
      </c>
      <c r="F183" s="283" t="s">
        <v>470</v>
      </c>
      <c r="G183" s="283"/>
      <c r="H183" s="283"/>
      <c r="I183" s="283"/>
      <c r="J183" s="283"/>
      <c r="K183" s="283"/>
      <c r="L183" s="283"/>
      <c r="M183" s="283"/>
      <c r="N183" s="283"/>
      <c r="O183" s="283"/>
      <c r="P183" s="283"/>
    </row>
    <row r="184" spans="1:16" x14ac:dyDescent="0.3">
      <c r="A184" s="283"/>
      <c r="B184" s="283"/>
      <c r="C184" s="283"/>
      <c r="D184" s="283"/>
      <c r="E184" s="283" t="s">
        <v>675</v>
      </c>
      <c r="F184" s="283" t="s">
        <v>471</v>
      </c>
      <c r="G184" s="283"/>
      <c r="H184" s="283"/>
      <c r="I184" s="283"/>
      <c r="J184" s="283"/>
      <c r="K184" s="283"/>
      <c r="L184" s="283"/>
      <c r="M184" s="283"/>
      <c r="N184" s="283"/>
      <c r="O184" s="283"/>
      <c r="P184" s="283"/>
    </row>
    <row r="185" spans="1:16" x14ac:dyDescent="0.3">
      <c r="A185" s="283"/>
      <c r="B185" s="283"/>
      <c r="C185" s="283"/>
      <c r="D185" s="283"/>
      <c r="E185" s="283" t="s">
        <v>676</v>
      </c>
      <c r="F185" s="283" t="s">
        <v>472</v>
      </c>
      <c r="G185" s="283"/>
      <c r="H185" s="283"/>
      <c r="I185" s="283"/>
      <c r="J185" s="283"/>
      <c r="K185" s="283"/>
      <c r="L185" s="283"/>
      <c r="M185" s="283"/>
      <c r="N185" s="283"/>
      <c r="O185" s="283"/>
      <c r="P185" s="283"/>
    </row>
    <row r="186" spans="1:16" x14ac:dyDescent="0.3">
      <c r="A186" s="283"/>
      <c r="B186" s="283"/>
      <c r="C186" s="283"/>
      <c r="D186" s="283"/>
      <c r="E186" s="283" t="s">
        <v>677</v>
      </c>
      <c r="F186" s="283" t="s">
        <v>473</v>
      </c>
      <c r="G186" s="283"/>
      <c r="H186" s="283"/>
      <c r="I186" s="283"/>
      <c r="J186" s="283"/>
      <c r="K186" s="283"/>
      <c r="L186" s="283"/>
      <c r="M186" s="283"/>
      <c r="N186" s="283"/>
      <c r="O186" s="283"/>
      <c r="P186" s="283"/>
    </row>
    <row r="187" spans="1:16" x14ac:dyDescent="0.3">
      <c r="A187" s="283"/>
      <c r="B187" s="283"/>
      <c r="C187" s="283"/>
      <c r="D187" s="283"/>
      <c r="E187" s="283"/>
      <c r="F187" s="283" t="s">
        <v>1041</v>
      </c>
      <c r="G187" s="283"/>
      <c r="H187" s="283"/>
      <c r="I187" s="283"/>
      <c r="J187" s="283"/>
      <c r="K187" s="283"/>
      <c r="L187" s="283"/>
      <c r="M187" s="283"/>
      <c r="N187" s="283"/>
      <c r="O187" s="283"/>
      <c r="P187" s="283"/>
    </row>
    <row r="188" spans="1:16" x14ac:dyDescent="0.3">
      <c r="A188" s="283"/>
      <c r="B188" s="283"/>
      <c r="C188" s="283"/>
      <c r="D188" s="283"/>
      <c r="E188" s="283"/>
      <c r="F188" s="283"/>
      <c r="G188" s="283"/>
      <c r="H188" s="283"/>
      <c r="I188" s="283"/>
      <c r="J188" s="283"/>
      <c r="K188" s="283"/>
      <c r="L188" s="283"/>
      <c r="M188" s="283"/>
      <c r="N188" s="283"/>
      <c r="O188" s="283"/>
      <c r="P188" s="283"/>
    </row>
    <row r="189" spans="1:16" x14ac:dyDescent="0.3">
      <c r="A189" s="293"/>
      <c r="B189" s="293"/>
      <c r="C189" s="293"/>
      <c r="D189" s="293"/>
      <c r="E189" s="293"/>
      <c r="F189" s="293"/>
      <c r="G189" s="293"/>
      <c r="H189" s="293"/>
      <c r="I189" s="294"/>
      <c r="J189" s="293"/>
      <c r="K189" s="293"/>
      <c r="L189" s="293"/>
      <c r="M189" s="293"/>
      <c r="N189" s="293"/>
      <c r="O189" s="293"/>
      <c r="P189" s="293"/>
    </row>
    <row r="190" spans="1:16" x14ac:dyDescent="0.3">
      <c r="A190" s="293"/>
      <c r="B190" s="293"/>
      <c r="C190" s="293"/>
      <c r="D190" s="293"/>
      <c r="E190" s="293"/>
      <c r="F190" s="293"/>
      <c r="G190" s="293"/>
      <c r="H190" s="293"/>
      <c r="I190" s="294"/>
      <c r="J190" s="293"/>
      <c r="K190" s="293"/>
      <c r="L190" s="293"/>
      <c r="M190" s="293"/>
      <c r="N190" s="293"/>
      <c r="O190" s="293"/>
      <c r="P190" s="293"/>
    </row>
    <row r="191" spans="1:16" x14ac:dyDescent="0.3">
      <c r="A191" s="293"/>
      <c r="B191" s="293"/>
      <c r="C191" s="293"/>
      <c r="D191" s="293"/>
      <c r="E191" s="293"/>
      <c r="F191" s="293"/>
      <c r="G191" s="293"/>
      <c r="H191" s="293"/>
      <c r="I191" s="294"/>
      <c r="J191" s="293"/>
      <c r="K191" s="293"/>
      <c r="L191" s="293"/>
      <c r="M191" s="293"/>
      <c r="N191" s="293"/>
      <c r="O191" s="293"/>
      <c r="P191" s="293"/>
    </row>
  </sheetData>
  <sheetProtection selectLockedCells="1"/>
  <customSheetViews>
    <customSheetView guid="{AE41DE6F-95E5-46AF-A2EB-15E2780C478F}" fitToPage="1" printArea="1" hiddenRows="1" topLeftCell="A22">
      <selection activeCell="A61" sqref="A61"/>
      <pageMargins left="0.35433070866141736" right="0.31496062992125984" top="0.35433070866141736" bottom="0.37" header="0.31496062992125984" footer="0.41"/>
      <pageSetup paperSize="9" scale="91" orientation="portrait" r:id="rId1"/>
      <headerFooter>
        <oddFooter>&amp;Rpage 5/11</oddFooter>
      </headerFooter>
    </customSheetView>
  </customSheetViews>
  <mergeCells count="12">
    <mergeCell ref="F19:G19"/>
    <mergeCell ref="F3:G3"/>
    <mergeCell ref="F4:G4"/>
    <mergeCell ref="F6:G6"/>
    <mergeCell ref="F9:G9"/>
    <mergeCell ref="F10:G10"/>
    <mergeCell ref="F11:G11"/>
    <mergeCell ref="F12:G12"/>
    <mergeCell ref="F13:G13"/>
    <mergeCell ref="F16:G16"/>
    <mergeCell ref="F17:G17"/>
    <mergeCell ref="F18:G18"/>
  </mergeCells>
  <conditionalFormatting sqref="A2:I2 A23">
    <cfRule type="expression" dxfId="297" priority="111">
      <formula>$A$2&lt;&gt;""</formula>
    </cfRule>
  </conditionalFormatting>
  <conditionalFormatting sqref="F3">
    <cfRule type="expression" dxfId="296" priority="110">
      <formula>AND($A$2="",$F$3="")</formula>
    </cfRule>
  </conditionalFormatting>
  <conditionalFormatting sqref="F4">
    <cfRule type="expression" dxfId="295" priority="109">
      <formula>AND($A$2="",$F$4="")</formula>
    </cfRule>
  </conditionalFormatting>
  <conditionalFormatting sqref="F6">
    <cfRule type="expression" dxfId="294" priority="108">
      <formula>AND($A$2="",$F$6="")</formula>
    </cfRule>
  </conditionalFormatting>
  <conditionalFormatting sqref="B23:I23">
    <cfRule type="expression" dxfId="293" priority="106">
      <formula>$A$2&lt;&gt;""</formula>
    </cfRule>
  </conditionalFormatting>
  <conditionalFormatting sqref="G24">
    <cfRule type="expression" dxfId="292" priority="105">
      <formula>AND($A$24&lt;&gt;"",$G$24="")</formula>
    </cfRule>
  </conditionalFormatting>
  <conditionalFormatting sqref="I25">
    <cfRule type="expression" dxfId="291" priority="119">
      <formula>AND($A$22&lt;&gt;"",$G$24&lt;&gt;"")</formula>
    </cfRule>
  </conditionalFormatting>
  <conditionalFormatting sqref="F25">
    <cfRule type="expression" dxfId="290" priority="101">
      <formula>AND($A$22&lt;&gt;"",$G$24&lt;&gt;"")</formula>
    </cfRule>
  </conditionalFormatting>
  <conditionalFormatting sqref="F26">
    <cfRule type="expression" dxfId="289" priority="100">
      <formula>AND($A$22&lt;&gt;"",$F$26="")</formula>
    </cfRule>
  </conditionalFormatting>
  <conditionalFormatting sqref="F27">
    <cfRule type="expression" dxfId="288" priority="99">
      <formula>AND($A$22&lt;&gt;"",$F$27="")</formula>
    </cfRule>
  </conditionalFormatting>
  <conditionalFormatting sqref="F9:G9">
    <cfRule type="expression" dxfId="287" priority="98">
      <formula>AND($A$8&lt;&gt;"",$F$9="")</formula>
    </cfRule>
  </conditionalFormatting>
  <conditionalFormatting sqref="F10:G10">
    <cfRule type="expression" dxfId="286" priority="97">
      <formula>AND($A$8&lt;&gt;"",$F$10="")</formula>
    </cfRule>
  </conditionalFormatting>
  <conditionalFormatting sqref="F11:G11">
    <cfRule type="expression" dxfId="285" priority="96">
      <formula>AND($A$8&lt;&gt;"",$F$11="")</formula>
    </cfRule>
  </conditionalFormatting>
  <conditionalFormatting sqref="F12:G12">
    <cfRule type="expression" dxfId="284" priority="95">
      <formula>AND($A$8&lt;&gt;"",$F$12="")</formula>
    </cfRule>
  </conditionalFormatting>
  <conditionalFormatting sqref="F13">
    <cfRule type="expression" dxfId="283" priority="94">
      <formula>AND($A$8&lt;&gt;"",$A$13&lt;&gt;"",$F$13="")</formula>
    </cfRule>
  </conditionalFormatting>
  <conditionalFormatting sqref="F16:G16">
    <cfRule type="expression" dxfId="282" priority="92">
      <formula>AND($A$16&lt;&gt;"",$F$17="")</formula>
    </cfRule>
    <cfRule type="expression" dxfId="281" priority="93">
      <formula>AND($A$15&lt;&gt;"",$F$16="")</formula>
    </cfRule>
  </conditionalFormatting>
  <conditionalFormatting sqref="F17:G17">
    <cfRule type="expression" dxfId="280" priority="91">
      <formula>AND($A$16&lt;&gt;"",$F$17="")</formula>
    </cfRule>
  </conditionalFormatting>
  <conditionalFormatting sqref="F18:G18">
    <cfRule type="expression" dxfId="279" priority="90">
      <formula>AND($A$16&lt;&gt;"",$F$18="")</formula>
    </cfRule>
  </conditionalFormatting>
  <conditionalFormatting sqref="F19">
    <cfRule type="expression" dxfId="278" priority="89">
      <formula>AND($A$16&lt;&gt;"",$A$19&lt;&gt;"",$F$19="")</formula>
    </cfRule>
  </conditionalFormatting>
  <conditionalFormatting sqref="F28">
    <cfRule type="expression" dxfId="277" priority="88">
      <formula>AND($A$22&lt;&gt;"",$F$28="")</formula>
    </cfRule>
  </conditionalFormatting>
  <conditionalFormatting sqref="F29">
    <cfRule type="expression" dxfId="276" priority="87">
      <formula>AND($A$22&lt;&gt;"",$F$29="")</formula>
    </cfRule>
  </conditionalFormatting>
  <conditionalFormatting sqref="F30">
    <cfRule type="expression" dxfId="275" priority="86">
      <formula>AND($A$22&lt;&gt;"",$F$30="")</formula>
    </cfRule>
  </conditionalFormatting>
  <conditionalFormatting sqref="F31">
    <cfRule type="expression" dxfId="274" priority="85">
      <formula>AND($A$22&lt;&gt;"",$F$31="")</formula>
    </cfRule>
  </conditionalFormatting>
  <conditionalFormatting sqref="F32">
    <cfRule type="expression" dxfId="273" priority="84">
      <formula>AND($A$22&lt;&gt;"",$F$32="")</formula>
    </cfRule>
  </conditionalFormatting>
  <conditionalFormatting sqref="F33">
    <cfRule type="expression" dxfId="272" priority="83">
      <formula>AND($A$22&lt;&gt;"",$F$33="")</formula>
    </cfRule>
  </conditionalFormatting>
  <conditionalFormatting sqref="F34">
    <cfRule type="expression" dxfId="271" priority="82">
      <formula>AND($A$22&lt;&gt;"",$F$34="")</formula>
    </cfRule>
  </conditionalFormatting>
  <conditionalFormatting sqref="F35">
    <cfRule type="expression" dxfId="270" priority="81">
      <formula>AND($A$22&lt;&gt;"",$F$35="")</formula>
    </cfRule>
  </conditionalFormatting>
  <conditionalFormatting sqref="I26">
    <cfRule type="expression" dxfId="269" priority="80">
      <formula>AND($I$25&lt;&gt;"",$I$26="")</formula>
    </cfRule>
  </conditionalFormatting>
  <conditionalFormatting sqref="I27">
    <cfRule type="expression" dxfId="268" priority="79">
      <formula>AND($I$25&lt;&gt;"",$I$27="")</formula>
    </cfRule>
  </conditionalFormatting>
  <conditionalFormatting sqref="I28">
    <cfRule type="expression" dxfId="267" priority="78">
      <formula>AND($I$25&lt;&gt;"",$I$28="")</formula>
    </cfRule>
  </conditionalFormatting>
  <conditionalFormatting sqref="I29">
    <cfRule type="expression" dxfId="266" priority="77">
      <formula>AND($I$25&lt;&gt;"",$I$29="")</formula>
    </cfRule>
  </conditionalFormatting>
  <conditionalFormatting sqref="I30">
    <cfRule type="expression" dxfId="265" priority="76">
      <formula>AND($I$25&lt;&gt;"",$I$30="")</formula>
    </cfRule>
  </conditionalFormatting>
  <conditionalFormatting sqref="I31">
    <cfRule type="expression" dxfId="264" priority="75">
      <formula>AND($I$25&lt;&gt;"",$I$31="")</formula>
    </cfRule>
  </conditionalFormatting>
  <conditionalFormatting sqref="I32">
    <cfRule type="expression" dxfId="263" priority="74">
      <formula>AND($I$25&lt;&gt;"",$I$32="")</formula>
    </cfRule>
  </conditionalFormatting>
  <conditionalFormatting sqref="I33">
    <cfRule type="expression" dxfId="262" priority="73">
      <formula>AND($I$25&lt;&gt;"",$I$33="")</formula>
    </cfRule>
  </conditionalFormatting>
  <conditionalFormatting sqref="I34">
    <cfRule type="expression" dxfId="261" priority="72">
      <formula>AND($I$25&lt;&gt;"",$I$34="")</formula>
    </cfRule>
  </conditionalFormatting>
  <conditionalFormatting sqref="I35">
    <cfRule type="expression" dxfId="260" priority="71">
      <formula>AND($I$25&lt;&gt;"",$I$35="")</formula>
    </cfRule>
  </conditionalFormatting>
  <conditionalFormatting sqref="F38">
    <cfRule type="expression" dxfId="259" priority="68">
      <formula>AND($A$38&lt;&gt;"",$F$38&lt;&gt;"")</formula>
    </cfRule>
  </conditionalFormatting>
  <conditionalFormatting sqref="F39">
    <cfRule type="expression" dxfId="258" priority="67">
      <formula>AND($A$38=1,$F$39="")</formula>
    </cfRule>
  </conditionalFormatting>
  <conditionalFormatting sqref="F40">
    <cfRule type="expression" dxfId="257" priority="66">
      <formula>AND($A$38=1,$F$40="")</formula>
    </cfRule>
  </conditionalFormatting>
  <conditionalFormatting sqref="F41">
    <cfRule type="expression" dxfId="256" priority="65">
      <formula>AND($A$38=1,$F$41="")</formula>
    </cfRule>
  </conditionalFormatting>
  <conditionalFormatting sqref="F42">
    <cfRule type="expression" dxfId="255" priority="64">
      <formula>AND($A$38=1,$F$42="")</formula>
    </cfRule>
  </conditionalFormatting>
  <conditionalFormatting sqref="F43">
    <cfRule type="expression" dxfId="254" priority="63">
      <formula>AND($A$38=1,$F$43="")</formula>
    </cfRule>
  </conditionalFormatting>
  <conditionalFormatting sqref="F44">
    <cfRule type="expression" dxfId="253" priority="62">
      <formula>AND($A$38=1,$F$44="")</formula>
    </cfRule>
  </conditionalFormatting>
  <conditionalFormatting sqref="F45">
    <cfRule type="expression" dxfId="252" priority="61">
      <formula>AND($A$38=1,$F$45="")</formula>
    </cfRule>
  </conditionalFormatting>
  <conditionalFormatting sqref="F46">
    <cfRule type="expression" dxfId="251" priority="60">
      <formula>AND($A$38=1,$F$46="")</formula>
    </cfRule>
  </conditionalFormatting>
  <conditionalFormatting sqref="F47">
    <cfRule type="expression" dxfId="250" priority="59">
      <formula>AND($A$38=1,$F$47="")</formula>
    </cfRule>
  </conditionalFormatting>
  <conditionalFormatting sqref="F48">
    <cfRule type="expression" dxfId="249" priority="58">
      <formula>AND($A$38=1,$F$48="")</formula>
    </cfRule>
  </conditionalFormatting>
  <conditionalFormatting sqref="I38">
    <cfRule type="expression" dxfId="248" priority="47">
      <formula>AND($A$38&lt;&gt;"",$I$38&lt;&gt;"")</formula>
    </cfRule>
  </conditionalFormatting>
  <conditionalFormatting sqref="I39">
    <cfRule type="expression" dxfId="247" priority="46">
      <formula>AND($A$38=1,$I$39="")</formula>
    </cfRule>
  </conditionalFormatting>
  <conditionalFormatting sqref="I40">
    <cfRule type="expression" dxfId="246" priority="45">
      <formula>AND($A$38=1,$I$40="")</formula>
    </cfRule>
  </conditionalFormatting>
  <conditionalFormatting sqref="I41">
    <cfRule type="expression" dxfId="245" priority="44">
      <formula>AND($A$38=1,$I$41="")</formula>
    </cfRule>
  </conditionalFormatting>
  <conditionalFormatting sqref="I42">
    <cfRule type="expression" dxfId="244" priority="43">
      <formula>AND($A$38=1,$I$42="")</formula>
    </cfRule>
  </conditionalFormatting>
  <conditionalFormatting sqref="I43">
    <cfRule type="expression" dxfId="243" priority="42">
      <formula>AND($A$38=1,$I$43="")</formula>
    </cfRule>
  </conditionalFormatting>
  <conditionalFormatting sqref="I44">
    <cfRule type="expression" dxfId="242" priority="41">
      <formula>AND($A$38=1,$I$44="")</formula>
    </cfRule>
  </conditionalFormatting>
  <conditionalFormatting sqref="I45">
    <cfRule type="expression" dxfId="241" priority="40">
      <formula>AND($A$38=1,$I$45="")</formula>
    </cfRule>
  </conditionalFormatting>
  <conditionalFormatting sqref="I46">
    <cfRule type="expression" dxfId="240" priority="39">
      <formula>AND($A$38=1,$I$46="")</formula>
    </cfRule>
  </conditionalFormatting>
  <conditionalFormatting sqref="I47">
    <cfRule type="expression" dxfId="239" priority="38">
      <formula>AND($A$38=1,$I$47="")</formula>
    </cfRule>
  </conditionalFormatting>
  <conditionalFormatting sqref="I48">
    <cfRule type="expression" dxfId="238" priority="37">
      <formula>AND($A$38=1,$I$48="")</formula>
    </cfRule>
  </conditionalFormatting>
  <conditionalFormatting sqref="F51">
    <cfRule type="expression" dxfId="237" priority="35">
      <formula>AND($A$51&lt;&gt;"",$F$51&lt;&gt;"")</formula>
    </cfRule>
  </conditionalFormatting>
  <conditionalFormatting sqref="F52">
    <cfRule type="expression" dxfId="236" priority="34">
      <formula>AND($A$51=1,$F$52="")</formula>
    </cfRule>
  </conditionalFormatting>
  <conditionalFormatting sqref="F53">
    <cfRule type="expression" dxfId="235" priority="33">
      <formula>AND($A$51=1,$F$53="")</formula>
    </cfRule>
  </conditionalFormatting>
  <conditionalFormatting sqref="F54">
    <cfRule type="expression" dxfId="234" priority="32">
      <formula>AND($A$51=1,$F$54="")</formula>
    </cfRule>
  </conditionalFormatting>
  <conditionalFormatting sqref="F55">
    <cfRule type="expression" dxfId="233" priority="31">
      <formula>AND($A$51=1,$F$55="")</formula>
    </cfRule>
  </conditionalFormatting>
  <conditionalFormatting sqref="F56">
    <cfRule type="expression" dxfId="232" priority="30">
      <formula>AND($A$51=1,$F$56="")</formula>
    </cfRule>
  </conditionalFormatting>
  <conditionalFormatting sqref="F57">
    <cfRule type="expression" dxfId="231" priority="29">
      <formula>AND($A$51=1,$F$57="")</formula>
    </cfRule>
  </conditionalFormatting>
  <conditionalFormatting sqref="F58">
    <cfRule type="expression" dxfId="230" priority="28">
      <formula>AND($A$51=1,$F$58="")</formula>
    </cfRule>
  </conditionalFormatting>
  <conditionalFormatting sqref="F59">
    <cfRule type="expression" dxfId="229" priority="27">
      <formula>AND($A$51=1,$F$59="")</formula>
    </cfRule>
  </conditionalFormatting>
  <conditionalFormatting sqref="F60">
    <cfRule type="expression" dxfId="228" priority="26">
      <formula>AND($A$51=1,$F$60="")</formula>
    </cfRule>
  </conditionalFormatting>
  <conditionalFormatting sqref="F61">
    <cfRule type="expression" dxfId="227" priority="25">
      <formula>AND($A$51=1,$F$61="")</formula>
    </cfRule>
  </conditionalFormatting>
  <conditionalFormatting sqref="I51">
    <cfRule type="expression" dxfId="226" priority="24">
      <formula>AND($A$51&lt;&gt;"",$I$51&lt;&gt;"")</formula>
    </cfRule>
  </conditionalFormatting>
  <conditionalFormatting sqref="I52">
    <cfRule type="expression" dxfId="225" priority="23">
      <formula>AND($A$51=1,$I$52="")</formula>
    </cfRule>
  </conditionalFormatting>
  <conditionalFormatting sqref="I53">
    <cfRule type="expression" dxfId="224" priority="22">
      <formula>AND($A$51=1,$I$53="")</formula>
    </cfRule>
  </conditionalFormatting>
  <conditionalFormatting sqref="I54">
    <cfRule type="expression" dxfId="223" priority="21">
      <formula>AND($A$51=1,$I$54="")</formula>
    </cfRule>
  </conditionalFormatting>
  <conditionalFormatting sqref="I55">
    <cfRule type="expression" dxfId="222" priority="20">
      <formula>AND($A$51=1,$I$55="")</formula>
    </cfRule>
  </conditionalFormatting>
  <conditionalFormatting sqref="I56">
    <cfRule type="expression" dxfId="221" priority="19">
      <formula>AND($A$51=1,$I$56="")</formula>
    </cfRule>
  </conditionalFormatting>
  <conditionalFormatting sqref="I57">
    <cfRule type="expression" dxfId="220" priority="18">
      <formula>AND($A$51=1,$I$57="")</formula>
    </cfRule>
  </conditionalFormatting>
  <conditionalFormatting sqref="I58">
    <cfRule type="expression" dxfId="219" priority="17">
      <formula>AND($A$51=1,$I$58="")</formula>
    </cfRule>
  </conditionalFormatting>
  <conditionalFormatting sqref="I59">
    <cfRule type="expression" dxfId="218" priority="16">
      <formula>AND($A$51=1,$I$59="")</formula>
    </cfRule>
  </conditionalFormatting>
  <conditionalFormatting sqref="I60">
    <cfRule type="expression" dxfId="217" priority="15">
      <formula>AND($A$51=1,$I$60="")</formula>
    </cfRule>
  </conditionalFormatting>
  <conditionalFormatting sqref="I61">
    <cfRule type="expression" dxfId="216" priority="14">
      <formula>AND($A$51=1,$I$61="")</formula>
    </cfRule>
  </conditionalFormatting>
  <conditionalFormatting sqref="F3:G4 F6:G6 F9:G13 F16:G19 G24 F25:F35 I25:I35 G37 F38:F48 I38:I48 F51:F61 G50 I51:I61">
    <cfRule type="expression" dxfId="215" priority="13">
      <formula>$A$2&lt;&gt;""</formula>
    </cfRule>
  </conditionalFormatting>
  <conditionalFormatting sqref="A3:I19">
    <cfRule type="expression" dxfId="214" priority="11">
      <formula>$A$2&lt;&gt;""</formula>
    </cfRule>
    <cfRule type="expression" dxfId="213" priority="12">
      <formula>$A$2&lt;&gt;""</formula>
    </cfRule>
  </conditionalFormatting>
  <conditionalFormatting sqref="F3:G4 F6:G6 F9:G13 F16:G19">
    <cfRule type="expression" dxfId="212" priority="10">
      <formula>$A$2&lt;&gt;""</formula>
    </cfRule>
  </conditionalFormatting>
  <conditionalFormatting sqref="A24:I61">
    <cfRule type="expression" dxfId="211" priority="9">
      <formula>$A$23&lt;&gt;""</formula>
    </cfRule>
  </conditionalFormatting>
  <conditionalFormatting sqref="G37">
    <cfRule type="expression" dxfId="210" priority="8">
      <formula>AND($A$22&lt;&gt;"",$G$37="")</formula>
    </cfRule>
  </conditionalFormatting>
  <conditionalFormatting sqref="G50">
    <cfRule type="expression" dxfId="209" priority="7">
      <formula>AND($A$22&lt;&gt;"",$G$50="")</formula>
    </cfRule>
  </conditionalFormatting>
  <conditionalFormatting sqref="I51">
    <cfRule type="expression" dxfId="208" priority="6">
      <formula>AND($A$38&lt;&gt;"",$I$38&lt;&gt;"")</formula>
    </cfRule>
  </conditionalFormatting>
  <conditionalFormatting sqref="I26:I35">
    <cfRule type="expression" dxfId="207" priority="5">
      <formula>$I$25=""</formula>
    </cfRule>
  </conditionalFormatting>
  <conditionalFormatting sqref="I39:I48">
    <cfRule type="expression" dxfId="206" priority="4">
      <formula>$I$38=""</formula>
    </cfRule>
  </conditionalFormatting>
  <conditionalFormatting sqref="I52:I61">
    <cfRule type="expression" dxfId="205" priority="3">
      <formula>$I$51=""</formula>
    </cfRule>
  </conditionalFormatting>
  <conditionalFormatting sqref="F39:F48">
    <cfRule type="expression" dxfId="204" priority="2">
      <formula>$F$38=""</formula>
    </cfRule>
  </conditionalFormatting>
  <conditionalFormatting sqref="F52:F61">
    <cfRule type="expression" dxfId="203" priority="1">
      <formula>$F$51=""</formula>
    </cfRule>
  </conditionalFormatting>
  <dataValidations count="11">
    <dataValidation type="list" allowBlank="1" showInputMessage="1" showErrorMessage="1" error="Choix limité à la liste proposée_x000a_" sqref="G24" xr:uid="{00000000-0002-0000-0500-000000000000}">
      <formula1>$F$133:$F$186</formula1>
    </dataValidation>
    <dataValidation type="list" allowBlank="1" showErrorMessage="1" prompt="Choix limités à la liste proposée_x000a_" sqref="F3" xr:uid="{00000000-0002-0000-0500-000001000000}">
      <formula1>$F$87:$F$97</formula1>
    </dataValidation>
    <dataValidation type="list" allowBlank="1" showErrorMessage="1" prompt="Choix limité à la liste proposée_x000a_" sqref="F6" xr:uid="{00000000-0002-0000-0500-000002000000}">
      <formula1>$F$100:$F$105</formula1>
    </dataValidation>
    <dataValidation type="list" allowBlank="1" showInputMessage="1" showErrorMessage="1" sqref="F31 I31 F44 I44 F57 I57" xr:uid="{00000000-0002-0000-0500-000003000000}">
      <formula1>$F$114:$F$125</formula1>
    </dataValidation>
    <dataValidation type="whole" allowBlank="1" showInputMessage="1" showErrorMessage="1" error="nombre entier de 0 à 100" sqref="F13:G13 F19:G19" xr:uid="{00000000-0002-0000-0500-000004000000}">
      <formula1>0</formula1>
      <formula2>100</formula2>
    </dataValidation>
    <dataValidation type="list" allowBlank="1" showInputMessage="1" showErrorMessage="1" error="Choix limité à la liste proposée_x000a_" sqref="G50 G37" xr:uid="{00000000-0002-0000-0500-000005000000}">
      <formula1>$F$133:$F$187</formula1>
    </dataValidation>
    <dataValidation type="decimal" allowBlank="1" showInputMessage="1" showErrorMessage="1" error="Nombre impossible (0 à 1 million admis)" sqref="F4:G4" xr:uid="{00000000-0002-0000-0500-000006000000}">
      <formula1>0</formula1>
      <formula2>10000000</formula2>
    </dataValidation>
    <dataValidation type="whole" allowBlank="1" showInputMessage="1" showErrorMessage="1" error="Nombre entier entre 0 1 milliard admis" sqref="F26 I26 F39 I39 F52 I52" xr:uid="{00000000-0002-0000-0500-000007000000}">
      <formula1>0</formula1>
      <formula2>1000000000</formula2>
    </dataValidation>
    <dataValidation type="decimal" allowBlank="1" showInputMessage="1" showErrorMessage="1" error="tonnage prévu/admis entre 0 et 5000 T" sqref="F27 I27 F29 I29 F32 I32 F34 I34 F40 I40 F42 I42 F45 I45 F47 I47 F53 I53 F55 I55 F58 I58 F60 I60" xr:uid="{00000000-0002-0000-0500-000008000000}">
      <formula1>0</formula1>
      <formula2>5000</formula2>
    </dataValidation>
    <dataValidation type="whole" allowBlank="1" showInputMessage="1" showErrorMessage="1" error="nbre ENTIER d'oeufs admis entre 0 et 10 milliards" sqref="F28 I28 F41 I41 I54 F54" xr:uid="{00000000-0002-0000-0500-000009000000}">
      <formula1>0</formula1>
      <formula2>10000000000</formula2>
    </dataValidation>
    <dataValidation type="decimal" allowBlank="1" showInputMessage="1" showErrorMessage="1" error="valeurs prévues entre 0 et 100 millions" sqref="F30 I30 F33 I33 F35 I35 F43 I43 F46 I46 F48 I48 F56 I56 F59 I59 F61 I61" xr:uid="{00000000-0002-0000-0500-00000A000000}">
      <formula1>0</formula1>
      <formula2>100000000</formula2>
    </dataValidation>
  </dataValidations>
  <pageMargins left="0.56000000000000005" right="0.31496062992125984" top="0.35433070866141736" bottom="0.37" header="0.31496062992125984" footer="0.41"/>
  <pageSetup paperSize="9" scale="92" orientation="portrait" r:id="rId2"/>
  <headerFooter>
    <oddFooter>&amp;Rpage 5/11</oddFooter>
  </headerFooter>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41"/>
  <sheetViews>
    <sheetView topLeftCell="A4" workbookViewId="0">
      <selection activeCell="A42" sqref="A42"/>
    </sheetView>
  </sheetViews>
  <sheetFormatPr baseColWidth="10" defaultRowHeight="14.4" x14ac:dyDescent="0.3"/>
  <cols>
    <col min="1" max="4" width="11.5546875" style="10"/>
    <col min="5" max="5" width="34.5546875" style="10" customWidth="1"/>
    <col min="6" max="6" width="18" style="10" customWidth="1"/>
    <col min="7" max="7" width="21.5546875" style="10" customWidth="1"/>
    <col min="8" max="8" width="0.6640625" style="10" customWidth="1"/>
    <col min="9" max="9" width="17.44140625" style="10" customWidth="1"/>
    <col min="10" max="16384" width="11.5546875" style="10"/>
  </cols>
  <sheetData>
    <row r="1" spans="1:13" x14ac:dyDescent="0.3">
      <c r="A1" s="7" t="str">
        <f>IF(AND('2-nature_aide'!$C$20&lt;&gt;'2-nature_aide'!$F$122,'2-nature_aide'!$C$20&lt;&gt;""),"STATISTIQUES ANNUELLES DE TRANSFORMATION des produits de la pêche et de l'aquaculture et impact estimé de l'action (pour laquelle une aide est sollicitée)","")</f>
        <v/>
      </c>
      <c r="B1" s="8"/>
      <c r="C1" s="8"/>
      <c r="D1" s="8"/>
      <c r="E1" s="8"/>
      <c r="F1" s="8"/>
      <c r="G1" s="8"/>
      <c r="H1" s="8"/>
      <c r="I1" s="9"/>
      <c r="K1" s="99" t="s">
        <v>815</v>
      </c>
      <c r="L1" s="99"/>
      <c r="M1" s="99"/>
    </row>
    <row r="2" spans="1:13" x14ac:dyDescent="0.3">
      <c r="A2" s="51" t="str">
        <f>IF(A1="","","(Rappel : L'eviscération, seule, n'est pas assimilée à de la transformation)")</f>
        <v/>
      </c>
      <c r="B2" s="12"/>
      <c r="C2" s="12"/>
      <c r="D2" s="12"/>
      <c r="E2" s="12"/>
      <c r="F2" s="12"/>
      <c r="G2" s="12"/>
      <c r="H2" s="12"/>
      <c r="I2" s="13"/>
      <c r="K2" s="99"/>
      <c r="L2" s="99"/>
      <c r="M2" s="99"/>
    </row>
    <row r="3" spans="1:13" ht="15" thickBot="1" x14ac:dyDescent="0.35">
      <c r="A3" s="53" t="str">
        <f>IF(A1&lt;&gt;"","","La présente rubrique ne doit pas être remplie étant donné l'activité renseignée dans la feuille 'Entreprise'.")</f>
        <v>La présente rubrique ne doit pas être remplie étant donné l'activité renseignée dans la feuille 'Entreprise'.</v>
      </c>
      <c r="B3" s="52"/>
      <c r="C3" s="52"/>
      <c r="D3" s="52"/>
      <c r="E3" s="52"/>
      <c r="F3" s="12"/>
      <c r="G3" s="12"/>
      <c r="H3" s="12"/>
      <c r="I3" s="13"/>
      <c r="K3" s="99"/>
      <c r="L3" s="99"/>
      <c r="M3" s="99"/>
    </row>
    <row r="4" spans="1:13" x14ac:dyDescent="0.3">
      <c r="A4" s="53"/>
      <c r="B4" s="52"/>
      <c r="C4" s="52"/>
      <c r="D4" s="52"/>
      <c r="E4" s="52"/>
      <c r="F4" s="245" t="str">
        <f>IF($A$1="","",'2-nature_aide'!$L$13)</f>
        <v/>
      </c>
      <c r="G4" s="90" t="s">
        <v>1043</v>
      </c>
      <c r="H4" s="12"/>
      <c r="I4" s="245" t="str">
        <f>IF(AND($A$1&lt;&gt;"",'2-nature_aide'!$A$12='2-nature_aide'!$F$131),2023,"")</f>
        <v/>
      </c>
      <c r="K4" s="99"/>
      <c r="L4" s="99"/>
      <c r="M4" s="99"/>
    </row>
    <row r="5" spans="1:13" ht="18" customHeight="1" x14ac:dyDescent="0.3">
      <c r="A5" s="84" t="str">
        <f>IF($A$1="","","Poids de la matière 1ère issue de la production aquacole du demandeur :")</f>
        <v/>
      </c>
      <c r="B5" s="85"/>
      <c r="C5" s="85"/>
      <c r="D5" s="85"/>
      <c r="E5" s="85"/>
      <c r="F5" s="131"/>
      <c r="G5" s="92" t="s">
        <v>812</v>
      </c>
      <c r="H5" s="85"/>
      <c r="I5" s="91"/>
      <c r="K5" s="99"/>
      <c r="L5" s="99"/>
      <c r="M5" s="99"/>
    </row>
    <row r="6" spans="1:13" ht="18" customHeight="1" x14ac:dyDescent="0.3">
      <c r="A6" s="84" t="str">
        <f>IF($A$1="","","Poids de la matière 1ère achetée :")</f>
        <v/>
      </c>
      <c r="B6" s="85"/>
      <c r="C6" s="85"/>
      <c r="D6" s="85"/>
      <c r="E6" s="85"/>
      <c r="F6" s="93"/>
      <c r="G6" s="92" t="s">
        <v>812</v>
      </c>
      <c r="H6" s="85"/>
      <c r="I6" s="93"/>
      <c r="K6" s="99"/>
      <c r="L6" s="99"/>
      <c r="M6" s="99"/>
    </row>
    <row r="7" spans="1:13" ht="18" customHeight="1" x14ac:dyDescent="0.3">
      <c r="A7" s="84" t="str">
        <f>IF($A$1="","","Valeur marchande de la matière 1ère achetée :")</f>
        <v/>
      </c>
      <c r="B7" s="85"/>
      <c r="C7" s="85"/>
      <c r="D7" s="85"/>
      <c r="E7" s="85"/>
      <c r="F7" s="93"/>
      <c r="G7" s="92" t="s">
        <v>813</v>
      </c>
      <c r="H7" s="85"/>
      <c r="I7" s="93"/>
      <c r="K7" s="99"/>
      <c r="L7" s="99"/>
      <c r="M7" s="99"/>
    </row>
    <row r="8" spans="1:13" ht="18" customHeight="1" x14ac:dyDescent="0.3">
      <c r="A8" s="84" t="str">
        <f>IF($A$1="","","Part en volume de la mat. 1ère issue de la pêche hors Belgique :")</f>
        <v/>
      </c>
      <c r="B8" s="85"/>
      <c r="C8" s="85"/>
      <c r="D8" s="85"/>
      <c r="E8" s="85"/>
      <c r="F8" s="93"/>
      <c r="G8" s="92" t="s">
        <v>760</v>
      </c>
      <c r="H8" s="85"/>
      <c r="I8" s="93"/>
      <c r="K8" s="99"/>
      <c r="L8" s="99"/>
      <c r="M8" s="99"/>
    </row>
    <row r="9" spans="1:13" ht="18" customHeight="1" x14ac:dyDescent="0.3">
      <c r="A9" s="84" t="str">
        <f>IF($A$1="","","Part en volume de la mat. 1ère issue de la pêche belge :")</f>
        <v/>
      </c>
      <c r="B9" s="85"/>
      <c r="C9" s="85"/>
      <c r="D9" s="85"/>
      <c r="E9" s="85"/>
      <c r="F9" s="93"/>
      <c r="G9" s="92" t="s">
        <v>760</v>
      </c>
      <c r="H9" s="85"/>
      <c r="I9" s="93"/>
      <c r="K9" s="99"/>
      <c r="L9" s="99"/>
      <c r="M9" s="99"/>
    </row>
    <row r="10" spans="1:13" ht="18" customHeight="1" x14ac:dyDescent="0.3">
      <c r="A10" s="84" t="str">
        <f>IF($A$1="","","Part en volume de la mat. 1ère issue l'aquaculture hors Belgique :")</f>
        <v/>
      </c>
      <c r="B10" s="85"/>
      <c r="C10" s="85"/>
      <c r="D10" s="85"/>
      <c r="E10" s="85"/>
      <c r="F10" s="93"/>
      <c r="G10" s="92" t="s">
        <v>760</v>
      </c>
      <c r="H10" s="85"/>
      <c r="I10" s="93"/>
      <c r="K10" s="99"/>
      <c r="L10" s="185"/>
      <c r="M10" s="99"/>
    </row>
    <row r="11" spans="1:13" ht="18" customHeight="1" x14ac:dyDescent="0.3">
      <c r="A11" s="84" t="str">
        <f>IF($A$1="","","Part en volume de la mat. 1ère issue de l'aquac. belge (hors exploitation du demandeur):")</f>
        <v/>
      </c>
      <c r="B11" s="85"/>
      <c r="C11" s="85"/>
      <c r="D11" s="85"/>
      <c r="E11" s="85"/>
      <c r="F11" s="93"/>
      <c r="G11" s="92" t="s">
        <v>760</v>
      </c>
      <c r="H11" s="85"/>
      <c r="I11" s="93"/>
      <c r="K11" s="99"/>
      <c r="L11" s="99"/>
      <c r="M11" s="99"/>
    </row>
    <row r="12" spans="1:13" ht="18" customHeight="1" x14ac:dyDescent="0.3">
      <c r="A12" s="84" t="str">
        <f>IF($A$1="","","Part en volume de la mat. 1ère issue de l'aquac. certifiée bio:")</f>
        <v/>
      </c>
      <c r="B12" s="85"/>
      <c r="C12" s="85"/>
      <c r="D12" s="85"/>
      <c r="E12" s="85"/>
      <c r="F12" s="93"/>
      <c r="G12" s="92" t="s">
        <v>760</v>
      </c>
      <c r="H12" s="85"/>
      <c r="I12" s="93"/>
      <c r="K12" s="99"/>
      <c r="L12" s="99"/>
      <c r="M12" s="99"/>
    </row>
    <row r="13" spans="1:13" ht="18" customHeight="1" x14ac:dyDescent="0.3">
      <c r="A13" s="84" t="str">
        <f>IF($A$1="","","Part en volume de la mat. 1ère certifiée via d'autres labels :")</f>
        <v/>
      </c>
      <c r="B13" s="85"/>
      <c r="C13" s="85"/>
      <c r="D13" s="85"/>
      <c r="E13" s="85"/>
      <c r="F13" s="93"/>
      <c r="G13" s="92" t="s">
        <v>760</v>
      </c>
      <c r="H13" s="85"/>
      <c r="I13" s="93"/>
      <c r="K13" s="99"/>
      <c r="L13" s="99"/>
      <c r="M13" s="99"/>
    </row>
    <row r="14" spans="1:13" ht="32.25" customHeight="1" x14ac:dyDescent="0.3">
      <c r="A14" s="443" t="str">
        <f>IF($A$1="","","Poids de la transformation à partir d'espèces peu utilisées, ou des sous-produits et des déchets d'une 1ère transformation :")</f>
        <v/>
      </c>
      <c r="B14" s="444"/>
      <c r="C14" s="444"/>
      <c r="D14" s="444"/>
      <c r="E14" s="444"/>
      <c r="F14" s="93"/>
      <c r="G14" s="92" t="s">
        <v>812</v>
      </c>
      <c r="H14" s="94"/>
      <c r="I14" s="93"/>
      <c r="K14" s="99"/>
      <c r="L14" s="99"/>
      <c r="M14" s="99"/>
    </row>
    <row r="15" spans="1:13" ht="18" customHeight="1" x14ac:dyDescent="0.3">
      <c r="A15" s="84" t="str">
        <f>IF($A$1="","","Poids de la transformation en frais ou réfrigérés :")</f>
        <v/>
      </c>
      <c r="B15" s="85"/>
      <c r="C15" s="85"/>
      <c r="D15" s="85"/>
      <c r="E15" s="85"/>
      <c r="F15" s="93"/>
      <c r="G15" s="92" t="s">
        <v>812</v>
      </c>
      <c r="H15" s="85"/>
      <c r="I15" s="93"/>
      <c r="K15" s="99"/>
      <c r="L15" s="99"/>
      <c r="M15" s="99"/>
    </row>
    <row r="16" spans="1:13" ht="18" customHeight="1" x14ac:dyDescent="0.3">
      <c r="A16" s="84" t="str">
        <f>IF($A$1="","","Poids de la transformation en conserve ou en semi-conserve :")</f>
        <v/>
      </c>
      <c r="B16" s="85"/>
      <c r="C16" s="85"/>
      <c r="D16" s="85"/>
      <c r="E16" s="85"/>
      <c r="F16" s="93"/>
      <c r="G16" s="92" t="s">
        <v>812</v>
      </c>
      <c r="H16" s="85"/>
      <c r="I16" s="93"/>
      <c r="K16" s="99"/>
      <c r="L16" s="99"/>
      <c r="M16" s="99"/>
    </row>
    <row r="17" spans="1:13" ht="18" customHeight="1" x14ac:dyDescent="0.3">
      <c r="A17" s="84" t="str">
        <f>IF($A$1="","","Poids de la transformation en surgelés ou congelés :")</f>
        <v/>
      </c>
      <c r="B17" s="85"/>
      <c r="C17" s="85"/>
      <c r="D17" s="85"/>
      <c r="E17" s="85"/>
      <c r="F17" s="93"/>
      <c r="G17" s="92" t="s">
        <v>812</v>
      </c>
      <c r="H17" s="85"/>
      <c r="I17" s="93"/>
      <c r="K17" s="99"/>
      <c r="L17" s="99"/>
      <c r="M17" s="99"/>
    </row>
    <row r="18" spans="1:13" ht="18" customHeight="1" x14ac:dyDescent="0.3">
      <c r="A18" s="84" t="str">
        <f>IF($A$1="","","Poids d'autres produits transformés (plats préparés, fumés, salés, séchés) :")</f>
        <v/>
      </c>
      <c r="B18" s="85"/>
      <c r="C18" s="85"/>
      <c r="D18" s="85"/>
      <c r="E18" s="85"/>
      <c r="F18" s="93"/>
      <c r="G18" s="92" t="s">
        <v>812</v>
      </c>
      <c r="H18" s="85"/>
      <c r="I18" s="93"/>
      <c r="K18" s="99"/>
      <c r="L18" s="99"/>
      <c r="M18" s="99"/>
    </row>
    <row r="19" spans="1:13" ht="18" customHeight="1" x14ac:dyDescent="0.3">
      <c r="A19" s="443" t="str">
        <f>IF($A$1="","","Part de la transformation vendue via des filières courtes (directement aux consommateurs) :")</f>
        <v/>
      </c>
      <c r="B19" s="444"/>
      <c r="C19" s="444"/>
      <c r="D19" s="444"/>
      <c r="E19" s="445"/>
      <c r="F19" s="93"/>
      <c r="G19" s="92" t="s">
        <v>760</v>
      </c>
      <c r="H19" s="85"/>
      <c r="I19" s="93"/>
      <c r="K19" s="99"/>
      <c r="L19" s="99"/>
      <c r="M19" s="99"/>
    </row>
    <row r="20" spans="1:13" ht="18" customHeight="1" thickBot="1" x14ac:dyDescent="0.35">
      <c r="A20" s="84" t="str">
        <f>IF($A$1="","","Valeur marchande de l'ensemble de la transformation :")</f>
        <v/>
      </c>
      <c r="B20" s="85"/>
      <c r="C20" s="85"/>
      <c r="D20" s="85"/>
      <c r="E20" s="85"/>
      <c r="F20" s="95"/>
      <c r="G20" s="92" t="s">
        <v>813</v>
      </c>
      <c r="H20" s="85"/>
      <c r="I20" s="95"/>
      <c r="K20" s="99"/>
      <c r="L20" s="99"/>
      <c r="M20" s="99"/>
    </row>
    <row r="21" spans="1:13" ht="15" thickBot="1" x14ac:dyDescent="0.35">
      <c r="A21" s="22"/>
      <c r="B21" s="23"/>
      <c r="C21" s="23"/>
      <c r="D21" s="23"/>
      <c r="E21" s="23"/>
      <c r="F21" s="23"/>
      <c r="G21" s="23"/>
      <c r="H21" s="23"/>
      <c r="I21" s="39"/>
      <c r="K21" s="99"/>
      <c r="L21" s="99"/>
      <c r="M21" s="99"/>
    </row>
    <row r="23" spans="1:13" ht="2.25" customHeight="1" x14ac:dyDescent="0.3"/>
    <row r="24" spans="1:13" ht="2.25" customHeight="1" x14ac:dyDescent="0.3"/>
    <row r="25" spans="1:13" ht="2.25" customHeight="1" x14ac:dyDescent="0.3"/>
    <row r="26" spans="1:13" ht="2.25" customHeight="1" x14ac:dyDescent="0.3"/>
    <row r="27" spans="1:13" ht="2.25" customHeight="1" x14ac:dyDescent="0.3"/>
    <row r="28" spans="1:13" ht="2.25" customHeight="1" x14ac:dyDescent="0.3"/>
    <row r="29" spans="1:13" ht="2.25" customHeight="1" x14ac:dyDescent="0.3"/>
    <row r="30" spans="1:13" ht="2.25" customHeight="1" x14ac:dyDescent="0.3"/>
    <row r="31" spans="1:13" ht="2.25" customHeight="1" x14ac:dyDescent="0.3"/>
    <row r="32" spans="1:13" ht="2.25" customHeight="1" x14ac:dyDescent="0.3"/>
    <row r="33" spans="1:1" ht="2.25" customHeight="1" x14ac:dyDescent="0.3"/>
    <row r="34" spans="1:1" ht="2.25" customHeight="1" x14ac:dyDescent="0.3"/>
    <row r="35" spans="1:1" ht="2.25" customHeight="1" x14ac:dyDescent="0.3"/>
    <row r="36" spans="1:1" ht="2.25" customHeight="1" x14ac:dyDescent="0.3"/>
    <row r="37" spans="1:1" ht="2.25" customHeight="1" x14ac:dyDescent="0.3"/>
    <row r="38" spans="1:1" ht="2.25" customHeight="1" x14ac:dyDescent="0.3"/>
    <row r="39" spans="1:1" ht="2.25" customHeight="1" x14ac:dyDescent="0.3"/>
    <row r="40" spans="1:1" ht="75.599999999999994" customHeight="1" x14ac:dyDescent="0.3"/>
    <row r="41" spans="1:1" x14ac:dyDescent="0.3">
      <c r="A41" s="25" t="str">
        <f ca="1">CONCATENATE("ENTR. &lt;&lt; ",'1-signature'!$F$33," &gt;&gt; - ",'2-nature_aide'!$A$108," - soumis ",TODAY()," - Informations transformation")</f>
        <v>ENTR. &lt;&lt;  &gt;&gt; - Aide sollicitée pour  - soumis 44225 - Informations transformation</v>
      </c>
    </row>
  </sheetData>
  <sheetProtection selectLockedCells="1"/>
  <customSheetViews>
    <customSheetView guid="{AE41DE6F-95E5-46AF-A2EB-15E2780C478F}" fitToPage="1" printArea="1">
      <selection activeCell="G40" sqref="G40"/>
      <pageMargins left="0.47" right="0.43" top="0.74803149606299213" bottom="0.86614173228346458" header="0.31496062992125984" footer="0.55118110236220474"/>
      <pageSetup paperSize="9" scale="97" orientation="landscape" r:id="rId1"/>
      <headerFooter>
        <oddFooter>&amp;Rpage 6/11</oddFooter>
      </headerFooter>
    </customSheetView>
  </customSheetViews>
  <mergeCells count="2">
    <mergeCell ref="A14:E14"/>
    <mergeCell ref="A19:E19"/>
  </mergeCells>
  <conditionalFormatting sqref="I4">
    <cfRule type="expression" dxfId="202" priority="77">
      <formula>AND(#REF!&lt;&gt;"",#REF!&lt;&gt;"")</formula>
    </cfRule>
  </conditionalFormatting>
  <conditionalFormatting sqref="F4">
    <cfRule type="expression" dxfId="201" priority="78">
      <formula>AND(#REF!&lt;&gt;"",#REF!&lt;&gt;"")</formula>
    </cfRule>
  </conditionalFormatting>
  <conditionalFormatting sqref="F7">
    <cfRule type="expression" dxfId="200" priority="81">
      <formula>AND($A$1&lt;&gt;"",$F$7="")</formula>
    </cfRule>
  </conditionalFormatting>
  <conditionalFormatting sqref="F8">
    <cfRule type="expression" dxfId="199" priority="83">
      <formula>AND($A$1&lt;&gt;"",$F$8="")</formula>
    </cfRule>
  </conditionalFormatting>
  <conditionalFormatting sqref="F9">
    <cfRule type="expression" dxfId="198" priority="84">
      <formula>AND($A$1&lt;&gt;"",$F$9="")</formula>
    </cfRule>
  </conditionalFormatting>
  <conditionalFormatting sqref="F10">
    <cfRule type="expression" dxfId="197" priority="85">
      <formula>AND($A$1&lt;&gt;"",$F$10="")</formula>
    </cfRule>
  </conditionalFormatting>
  <conditionalFormatting sqref="F11">
    <cfRule type="expression" dxfId="196" priority="86">
      <formula>AND($A$1&lt;&gt;"",$F$11="")</formula>
    </cfRule>
  </conditionalFormatting>
  <conditionalFormatting sqref="F12">
    <cfRule type="expression" dxfId="195" priority="87">
      <formula>AND($A$1&lt;&gt;"",$F$12="")</formula>
    </cfRule>
  </conditionalFormatting>
  <conditionalFormatting sqref="F13">
    <cfRule type="expression" dxfId="194" priority="88">
      <formula>AND($A$1&lt;&gt;"",$F$13="")</formula>
    </cfRule>
  </conditionalFormatting>
  <conditionalFormatting sqref="F14">
    <cfRule type="expression" dxfId="193" priority="89">
      <formula>AND($A$1&lt;&gt;"",$F$14="")</formula>
    </cfRule>
  </conditionalFormatting>
  <conditionalFormatting sqref="I4">
    <cfRule type="expression" dxfId="192" priority="51">
      <formula>AND(#REF!&lt;&gt;"",#REF!&lt;&gt;"")</formula>
    </cfRule>
  </conditionalFormatting>
  <conditionalFormatting sqref="A3:E3">
    <cfRule type="expression" dxfId="191" priority="41">
      <formula>$A$1=""</formula>
    </cfRule>
  </conditionalFormatting>
  <conditionalFormatting sqref="F6">
    <cfRule type="expression" dxfId="190" priority="37">
      <formula>AND($A$1&lt;&gt;"",$F$6="")</formula>
    </cfRule>
  </conditionalFormatting>
  <conditionalFormatting sqref="F15">
    <cfRule type="expression" dxfId="189" priority="26">
      <formula>AND($A$1&lt;&gt;"",$F$15="")</formula>
    </cfRule>
  </conditionalFormatting>
  <conditionalFormatting sqref="F16">
    <cfRule type="expression" dxfId="188" priority="25">
      <formula>AND($A$1&lt;&gt;"",$F$16="")</formula>
    </cfRule>
  </conditionalFormatting>
  <conditionalFormatting sqref="F17">
    <cfRule type="expression" dxfId="187" priority="24">
      <formula>AND($A$1&lt;&gt;"",$F$17="")</formula>
    </cfRule>
  </conditionalFormatting>
  <conditionalFormatting sqref="F18">
    <cfRule type="expression" dxfId="186" priority="23">
      <formula>AND($A$1&lt;&gt;"",$F$18="")</formula>
    </cfRule>
  </conditionalFormatting>
  <conditionalFormatting sqref="F19">
    <cfRule type="expression" dxfId="185" priority="22">
      <formula>AND($A$1&lt;&gt;"",$F$19="")</formula>
    </cfRule>
  </conditionalFormatting>
  <conditionalFormatting sqref="F20">
    <cfRule type="expression" dxfId="184" priority="21">
      <formula>AND($A$1&lt;&gt;"",$F$20="")</formula>
    </cfRule>
  </conditionalFormatting>
  <conditionalFormatting sqref="I7">
    <cfRule type="expression" dxfId="183" priority="20">
      <formula>AND($I$4&lt;&gt;"",$I$7="")</formula>
    </cfRule>
  </conditionalFormatting>
  <conditionalFormatting sqref="I8">
    <cfRule type="expression" dxfId="182" priority="19">
      <formula>AND($I$4&lt;&gt;"",$I$8="")</formula>
    </cfRule>
  </conditionalFormatting>
  <conditionalFormatting sqref="I9">
    <cfRule type="expression" dxfId="181" priority="18">
      <formula>AND($I$4&lt;&gt;"",$I$9="")</formula>
    </cfRule>
  </conditionalFormatting>
  <conditionalFormatting sqref="I10">
    <cfRule type="expression" dxfId="180" priority="17">
      <formula>AND($I$4&lt;&gt;"",$I$10="")</formula>
    </cfRule>
  </conditionalFormatting>
  <conditionalFormatting sqref="I11">
    <cfRule type="expression" dxfId="179" priority="16">
      <formula>AND($I$4&lt;&gt;"",$I$11="")</formula>
    </cfRule>
  </conditionalFormatting>
  <conditionalFormatting sqref="I12">
    <cfRule type="expression" dxfId="178" priority="15">
      <formula>AND($I$4&lt;&gt;"",$I$12="")</formula>
    </cfRule>
  </conditionalFormatting>
  <conditionalFormatting sqref="I13">
    <cfRule type="expression" dxfId="177" priority="14">
      <formula>AND($I$4&lt;&gt;"",$I$13="")</formula>
    </cfRule>
  </conditionalFormatting>
  <conditionalFormatting sqref="I14">
    <cfRule type="expression" dxfId="176" priority="13">
      <formula>AND($I$4&lt;&gt;"",$I$14="")</formula>
    </cfRule>
  </conditionalFormatting>
  <conditionalFormatting sqref="I6">
    <cfRule type="expression" dxfId="175" priority="12">
      <formula>AND($I$4&lt;&gt;"",$I$6="")</formula>
    </cfRule>
  </conditionalFormatting>
  <conditionalFormatting sqref="I15">
    <cfRule type="expression" dxfId="174" priority="11">
      <formula>AND($I$4&lt;&gt;"",$I$15="")</formula>
    </cfRule>
  </conditionalFormatting>
  <conditionalFormatting sqref="I16">
    <cfRule type="expression" dxfId="173" priority="10">
      <formula>AND($I$4&lt;&gt;"",$I$16="")</formula>
    </cfRule>
  </conditionalFormatting>
  <conditionalFormatting sqref="I17">
    <cfRule type="expression" dxfId="172" priority="9">
      <formula>AND($I$4&lt;&gt;"",$I$17="")</formula>
    </cfRule>
  </conditionalFormatting>
  <conditionalFormatting sqref="I18">
    <cfRule type="expression" dxfId="171" priority="8">
      <formula>AND($I$4&lt;&gt;"",$I$18="")</formula>
    </cfRule>
  </conditionalFormatting>
  <conditionalFormatting sqref="I19">
    <cfRule type="expression" dxfId="170" priority="7">
      <formula>AND($I$4&lt;&gt;"",$I$19="")</formula>
    </cfRule>
  </conditionalFormatting>
  <conditionalFormatting sqref="I20">
    <cfRule type="expression" dxfId="169" priority="6">
      <formula>AND($I$4&lt;&gt;"",$I$20="")</formula>
    </cfRule>
  </conditionalFormatting>
  <conditionalFormatting sqref="F4:I20">
    <cfRule type="expression" dxfId="168" priority="5">
      <formula>$A$3&lt;&gt;""</formula>
    </cfRule>
  </conditionalFormatting>
  <conditionalFormatting sqref="F4:F20 I4:I20">
    <cfRule type="expression" dxfId="167" priority="4">
      <formula>$A$3&lt;&gt;""</formula>
    </cfRule>
  </conditionalFormatting>
  <conditionalFormatting sqref="F5">
    <cfRule type="expression" dxfId="166" priority="3">
      <formula>AND($A$3="",$F$5="")</formula>
    </cfRule>
  </conditionalFormatting>
  <conditionalFormatting sqref="I5">
    <cfRule type="expression" dxfId="165" priority="2">
      <formula>AND($I$4&lt;&gt;"",$I$5="")</formula>
    </cfRule>
  </conditionalFormatting>
  <conditionalFormatting sqref="I5:I20">
    <cfRule type="expression" dxfId="164" priority="1">
      <formula>$I$4=""</formula>
    </cfRule>
  </conditionalFormatting>
  <dataValidations count="3">
    <dataValidation type="decimal" allowBlank="1" showInputMessage="1" showErrorMessage="1" error="Pourcentage entre 0 et 100 attendu" sqref="F8:F13 F19 I8:I13 I19" xr:uid="{00000000-0002-0000-0600-000000000000}">
      <formula1>0</formula1>
      <formula2>100</formula2>
    </dataValidation>
    <dataValidation type="decimal" allowBlank="1" showInputMessage="1" showErrorMessage="1" error="tonnage annuel lié à la transformation, prévu entre 0 et 100 000 T" sqref="F5 I5 F6 I6 F14 I14 F15 I15 F16 I16 I17 F17 F18 I18" xr:uid="{00000000-0002-0000-0600-000001000000}">
      <formula1>0</formula1>
      <formula2>100000</formula2>
    </dataValidation>
    <dataValidation type="decimal" allowBlank="1" showInputMessage="1" showErrorMessage="1" error="Valeur marchande annuelle prévue entre 0 et 100 millions" sqref="F7 I7 F20 I20" xr:uid="{00000000-0002-0000-0600-000002000000}">
      <formula1>0</formula1>
      <formula2>100000000</formula2>
    </dataValidation>
  </dataValidations>
  <pageMargins left="0.6" right="0.54" top="0.74803149606299213" bottom="0.59" header="0.31496062992125984" footer="0.55118110236220474"/>
  <pageSetup paperSize="9" scale="95" orientation="landscape" r:id="rId2"/>
  <headerFooter>
    <oddFooter>&amp;Rpage 6/11</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169"/>
  <sheetViews>
    <sheetView topLeftCell="A40" workbookViewId="0">
      <selection activeCell="C16" sqref="C16"/>
    </sheetView>
  </sheetViews>
  <sheetFormatPr baseColWidth="10" defaultColWidth="11.44140625" defaultRowHeight="14.4" x14ac:dyDescent="0.3"/>
  <cols>
    <col min="1" max="1" width="3.33203125" style="47" customWidth="1"/>
    <col min="2" max="2" width="32.5546875" style="47" customWidth="1"/>
    <col min="3" max="3" width="24.88671875" style="47" customWidth="1"/>
    <col min="4" max="4" width="14.33203125" style="47" customWidth="1"/>
    <col min="5" max="5" width="11.88671875" style="47" customWidth="1"/>
    <col min="6" max="6" width="7.88671875" style="47" customWidth="1"/>
    <col min="7" max="7" width="12.88671875" style="47" customWidth="1"/>
    <col min="8" max="8" width="14.109375" style="47" customWidth="1"/>
    <col min="9" max="16384" width="11.44140625" style="47"/>
  </cols>
  <sheetData>
    <row r="1" spans="1:12" x14ac:dyDescent="0.3">
      <c r="A1" s="7" t="str">
        <f>IF('2-nature_aide'!$A$11='2-nature_aide'!$F$131,"INSTALLATION - analyse du contexte de l'installation : liste les INFRASTRUCTURES déjà disponibles (non liées à l'aide sollicitée)","")</f>
        <v/>
      </c>
      <c r="B1" s="36"/>
      <c r="C1" s="36"/>
      <c r="D1" s="36"/>
      <c r="E1" s="36"/>
      <c r="F1" s="36"/>
      <c r="G1" s="36"/>
      <c r="H1" s="37"/>
      <c r="K1" s="99" t="s">
        <v>818</v>
      </c>
      <c r="L1" s="99"/>
    </row>
    <row r="2" spans="1:12" ht="7.5" customHeight="1" x14ac:dyDescent="0.3">
      <c r="B2" s="54"/>
      <c r="C2" s="54"/>
      <c r="D2" s="54"/>
      <c r="E2" s="54"/>
      <c r="F2" s="54"/>
      <c r="G2" s="54"/>
      <c r="H2" s="55"/>
      <c r="K2" s="99"/>
      <c r="L2" s="99"/>
    </row>
    <row r="3" spans="1:12" x14ac:dyDescent="0.3">
      <c r="A3" s="186" t="str">
        <f>IF($A$1="","L'aide sollicitée ne requiert pas l'encodage des informations de cette rubrique.","")</f>
        <v>L'aide sollicitée ne requiert pas l'encodage des informations de cette rubrique.</v>
      </c>
      <c r="B3" s="54"/>
      <c r="C3" s="54"/>
      <c r="D3" s="54"/>
      <c r="E3" s="54"/>
      <c r="F3" s="54"/>
      <c r="G3" s="54"/>
      <c r="H3" s="55"/>
      <c r="K3" s="99"/>
      <c r="L3" s="99"/>
    </row>
    <row r="4" spans="1:12" ht="48" customHeight="1" x14ac:dyDescent="0.3">
      <c r="A4" s="56"/>
      <c r="B4" s="57" t="str">
        <f>IF($A$3&lt;&gt;"","","Infrastructure - Type (liste) :")</f>
        <v/>
      </c>
      <c r="C4" s="57" t="str">
        <f>IF($A$3&lt;&gt;"","","Description (texte) :")</f>
        <v/>
      </c>
      <c r="D4" s="57" t="str">
        <f>IF($A$3&lt;&gt;"","","Capacité (nombre) :")</f>
        <v/>
      </c>
      <c r="E4" s="57" t="str">
        <f>IF($A$3&lt;&gt;"","","Capacité (unité) :")</f>
        <v/>
      </c>
      <c r="F4" s="57" t="str">
        <f>IF($A$3&lt;&gt;"","","Année construction :")</f>
        <v/>
      </c>
      <c r="G4" s="57" t="str">
        <f>IF($A$3&lt;&gt;"","","Valeur vénale (euros):")</f>
        <v/>
      </c>
      <c r="H4" s="58" t="str">
        <f>IF($A$3&lt;&gt;"","","Valeur assurée (euros):")</f>
        <v/>
      </c>
      <c r="K4" s="99"/>
      <c r="L4" s="99"/>
    </row>
    <row r="5" spans="1:12" x14ac:dyDescent="0.3">
      <c r="A5" s="59">
        <v>1</v>
      </c>
      <c r="B5" s="65"/>
      <c r="C5" s="65"/>
      <c r="D5" s="66"/>
      <c r="E5" s="65"/>
      <c r="F5" s="65"/>
      <c r="G5" s="76"/>
      <c r="H5" s="78"/>
      <c r="K5" s="99"/>
      <c r="L5" s="99"/>
    </row>
    <row r="6" spans="1:12" x14ac:dyDescent="0.3">
      <c r="A6" s="59">
        <v>2</v>
      </c>
      <c r="B6" s="65"/>
      <c r="C6" s="65"/>
      <c r="D6" s="65"/>
      <c r="E6" s="65"/>
      <c r="F6" s="65"/>
      <c r="G6" s="76"/>
      <c r="H6" s="78"/>
      <c r="K6" s="99"/>
      <c r="L6" s="99"/>
    </row>
    <row r="7" spans="1:12" x14ac:dyDescent="0.3">
      <c r="A7" s="59">
        <v>3</v>
      </c>
      <c r="B7" s="65"/>
      <c r="C7" s="65"/>
      <c r="D7" s="65"/>
      <c r="E7" s="65"/>
      <c r="F7" s="65"/>
      <c r="G7" s="76"/>
      <c r="H7" s="78"/>
      <c r="K7" s="99"/>
      <c r="L7" s="99"/>
    </row>
    <row r="8" spans="1:12" x14ac:dyDescent="0.3">
      <c r="A8" s="59">
        <v>4</v>
      </c>
      <c r="B8" s="65"/>
      <c r="C8" s="65"/>
      <c r="D8" s="65"/>
      <c r="E8" s="65"/>
      <c r="F8" s="65"/>
      <c r="G8" s="76"/>
      <c r="H8" s="78"/>
      <c r="K8" s="99"/>
      <c r="L8" s="99"/>
    </row>
    <row r="9" spans="1:12" x14ac:dyDescent="0.3">
      <c r="A9" s="59">
        <v>5</v>
      </c>
      <c r="B9" s="65"/>
      <c r="C9" s="65"/>
      <c r="D9" s="65"/>
      <c r="E9" s="65"/>
      <c r="F9" s="65"/>
      <c r="G9" s="76"/>
      <c r="H9" s="78"/>
      <c r="K9" s="99"/>
      <c r="L9" s="99"/>
    </row>
    <row r="10" spans="1:12" x14ac:dyDescent="0.3">
      <c r="A10" s="59">
        <v>6</v>
      </c>
      <c r="B10" s="65"/>
      <c r="C10" s="65"/>
      <c r="D10" s="65"/>
      <c r="E10" s="65"/>
      <c r="F10" s="65"/>
      <c r="G10" s="76"/>
      <c r="H10" s="78"/>
      <c r="K10" s="99"/>
      <c r="L10" s="99"/>
    </row>
    <row r="11" spans="1:12" x14ac:dyDescent="0.3">
      <c r="A11" s="59">
        <v>7</v>
      </c>
      <c r="B11" s="65"/>
      <c r="C11" s="65"/>
      <c r="D11" s="65"/>
      <c r="E11" s="65"/>
      <c r="F11" s="65"/>
      <c r="G11" s="76"/>
      <c r="H11" s="78"/>
      <c r="K11" s="99"/>
      <c r="L11" s="99"/>
    </row>
    <row r="12" spans="1:12" x14ac:dyDescent="0.3">
      <c r="A12" s="59">
        <v>8</v>
      </c>
      <c r="B12" s="65"/>
      <c r="C12" s="65"/>
      <c r="D12" s="65"/>
      <c r="E12" s="65"/>
      <c r="F12" s="65"/>
      <c r="G12" s="76"/>
      <c r="H12" s="78"/>
      <c r="K12" s="99"/>
      <c r="L12" s="99"/>
    </row>
    <row r="13" spans="1:12" x14ac:dyDescent="0.3">
      <c r="A13" s="59">
        <v>9</v>
      </c>
      <c r="B13" s="65"/>
      <c r="C13" s="65"/>
      <c r="D13" s="65"/>
      <c r="E13" s="65"/>
      <c r="F13" s="65"/>
      <c r="G13" s="76"/>
      <c r="H13" s="78"/>
      <c r="K13" s="99"/>
      <c r="L13" s="99"/>
    </row>
    <row r="14" spans="1:12" x14ac:dyDescent="0.3">
      <c r="A14" s="59">
        <v>10</v>
      </c>
      <c r="B14" s="65"/>
      <c r="C14" s="65"/>
      <c r="D14" s="65"/>
      <c r="E14" s="65"/>
      <c r="F14" s="65"/>
      <c r="G14" s="76"/>
      <c r="H14" s="78"/>
      <c r="K14" s="99"/>
      <c r="L14" s="99"/>
    </row>
    <row r="15" spans="1:12" x14ac:dyDescent="0.3">
      <c r="A15" s="59">
        <v>11</v>
      </c>
      <c r="B15" s="65"/>
      <c r="C15" s="65"/>
      <c r="D15" s="65"/>
      <c r="E15" s="65"/>
      <c r="F15" s="65"/>
      <c r="G15" s="76"/>
      <c r="H15" s="78"/>
      <c r="K15" s="99"/>
      <c r="L15" s="99"/>
    </row>
    <row r="16" spans="1:12" x14ac:dyDescent="0.3">
      <c r="A16" s="59">
        <v>12</v>
      </c>
      <c r="B16" s="65"/>
      <c r="C16" s="65"/>
      <c r="D16" s="65"/>
      <c r="E16" s="65"/>
      <c r="F16" s="65"/>
      <c r="G16" s="76"/>
      <c r="H16" s="78"/>
      <c r="K16" s="99"/>
      <c r="L16" s="99"/>
    </row>
    <row r="17" spans="1:12" x14ac:dyDescent="0.3">
      <c r="A17" s="59">
        <v>13</v>
      </c>
      <c r="B17" s="65"/>
      <c r="C17" s="65"/>
      <c r="D17" s="65"/>
      <c r="E17" s="65"/>
      <c r="F17" s="65"/>
      <c r="G17" s="76"/>
      <c r="H17" s="78"/>
      <c r="K17" s="99"/>
      <c r="L17" s="99"/>
    </row>
    <row r="18" spans="1:12" x14ac:dyDescent="0.3">
      <c r="A18" s="59">
        <v>14</v>
      </c>
      <c r="B18" s="65"/>
      <c r="C18" s="65"/>
      <c r="D18" s="65"/>
      <c r="E18" s="65"/>
      <c r="F18" s="65"/>
      <c r="G18" s="76"/>
      <c r="H18" s="78"/>
      <c r="K18" s="99"/>
      <c r="L18" s="99"/>
    </row>
    <row r="19" spans="1:12" x14ac:dyDescent="0.3">
      <c r="A19" s="59">
        <v>15</v>
      </c>
      <c r="B19" s="65"/>
      <c r="C19" s="65"/>
      <c r="D19" s="65"/>
      <c r="E19" s="65"/>
      <c r="F19" s="65"/>
      <c r="G19" s="76"/>
      <c r="H19" s="78"/>
      <c r="K19" s="99"/>
      <c r="L19" s="99"/>
    </row>
    <row r="20" spans="1:12" x14ac:dyDescent="0.3">
      <c r="A20" s="59">
        <v>16</v>
      </c>
      <c r="B20" s="65"/>
      <c r="C20" s="65"/>
      <c r="D20" s="65"/>
      <c r="E20" s="65"/>
      <c r="F20" s="65"/>
      <c r="G20" s="76"/>
      <c r="H20" s="78"/>
      <c r="K20" s="99"/>
      <c r="L20" s="99"/>
    </row>
    <row r="21" spans="1:12" x14ac:dyDescent="0.3">
      <c r="A21" s="59">
        <v>17</v>
      </c>
      <c r="B21" s="65"/>
      <c r="C21" s="65"/>
      <c r="D21" s="65"/>
      <c r="E21" s="65"/>
      <c r="F21" s="65"/>
      <c r="G21" s="76"/>
      <c r="H21" s="78"/>
      <c r="K21" s="99"/>
      <c r="L21" s="99"/>
    </row>
    <row r="22" spans="1:12" x14ac:dyDescent="0.3">
      <c r="A22" s="59">
        <v>18</v>
      </c>
      <c r="B22" s="65"/>
      <c r="C22" s="65"/>
      <c r="D22" s="65"/>
      <c r="E22" s="65"/>
      <c r="F22" s="65"/>
      <c r="G22" s="76"/>
      <c r="H22" s="78"/>
      <c r="K22" s="99"/>
      <c r="L22" s="99"/>
    </row>
    <row r="23" spans="1:12" x14ac:dyDescent="0.3">
      <c r="A23" s="59">
        <v>19</v>
      </c>
      <c r="B23" s="65"/>
      <c r="C23" s="65"/>
      <c r="D23" s="65"/>
      <c r="E23" s="65"/>
      <c r="F23" s="65"/>
      <c r="G23" s="76"/>
      <c r="H23" s="78"/>
      <c r="K23" s="99"/>
      <c r="L23" s="99"/>
    </row>
    <row r="24" spans="1:12" x14ac:dyDescent="0.3">
      <c r="A24" s="59">
        <v>20</v>
      </c>
      <c r="B24" s="65"/>
      <c r="C24" s="65"/>
      <c r="D24" s="65"/>
      <c r="E24" s="65"/>
      <c r="F24" s="65"/>
      <c r="G24" s="76"/>
      <c r="H24" s="78"/>
      <c r="K24" s="99"/>
      <c r="L24" s="99"/>
    </row>
    <row r="25" spans="1:12" ht="14.25" customHeight="1" thickBot="1" x14ac:dyDescent="0.35">
      <c r="A25" s="60"/>
      <c r="B25" s="61"/>
      <c r="C25" s="61"/>
      <c r="D25" s="61"/>
      <c r="E25" s="61"/>
      <c r="F25" s="61"/>
      <c r="G25" s="61"/>
      <c r="H25" s="62"/>
      <c r="K25" s="99"/>
      <c r="L25" s="99"/>
    </row>
    <row r="26" spans="1:12" ht="30.75" customHeight="1" thickBot="1" x14ac:dyDescent="0.35">
      <c r="K26" s="99"/>
      <c r="L26" s="99"/>
    </row>
    <row r="27" spans="1:12" x14ac:dyDescent="0.3">
      <c r="A27" s="7" t="str">
        <f>IF($A$1&lt;&gt;"","INSTALLATION - analyse du contexte de l'installation : liste des EQUIPPEMENTS déjà disponibles (non liées à l'aide sollicitée)","")</f>
        <v/>
      </c>
      <c r="B27" s="36"/>
      <c r="C27" s="36"/>
      <c r="D27" s="36"/>
      <c r="E27" s="36"/>
      <c r="F27" s="36"/>
      <c r="G27" s="36"/>
      <c r="H27" s="37"/>
      <c r="K27" s="99" t="s">
        <v>819</v>
      </c>
      <c r="L27" s="99"/>
    </row>
    <row r="28" spans="1:12" ht="9.75" customHeight="1" x14ac:dyDescent="0.3">
      <c r="B28" s="54"/>
      <c r="C28" s="54"/>
      <c r="D28" s="54"/>
      <c r="E28" s="54"/>
      <c r="F28" s="54"/>
      <c r="G28" s="54"/>
      <c r="H28" s="55"/>
      <c r="K28" s="99"/>
      <c r="L28" s="99"/>
    </row>
    <row r="29" spans="1:12" ht="15" customHeight="1" x14ac:dyDescent="0.3">
      <c r="A29" s="11" t="str">
        <f>IF($A$1="","L'aide sollicitée ne requiert pas l'encodage des informations de cette rubrique.","")</f>
        <v>L'aide sollicitée ne requiert pas l'encodage des informations de cette rubrique.</v>
      </c>
      <c r="B29" s="63"/>
      <c r="C29" s="63"/>
      <c r="D29" s="63"/>
      <c r="E29" s="63"/>
      <c r="F29" s="63"/>
      <c r="G29" s="63"/>
      <c r="H29" s="64"/>
      <c r="K29" s="99"/>
      <c r="L29" s="99"/>
    </row>
    <row r="30" spans="1:12" ht="30" customHeight="1" x14ac:dyDescent="0.3">
      <c r="A30" s="56"/>
      <c r="B30" s="57" t="str">
        <f>IF($A$29&lt;&gt;"","","Equippements - Type (liste) : ")</f>
        <v/>
      </c>
      <c r="C30" s="57" t="str">
        <f>IF($A$29&lt;&gt;"","","Description (texte) :")</f>
        <v/>
      </c>
      <c r="D30" s="57" t="str">
        <f>IF($A$29&lt;&gt;"","","Valeur d'achat (euros HTVA):")</f>
        <v/>
      </c>
      <c r="E30" s="57" t="str">
        <f>IF($A$29&lt;&gt;"","","Année acquisition :")</f>
        <v/>
      </c>
      <c r="F30" s="54"/>
      <c r="G30" s="54"/>
      <c r="H30" s="55"/>
      <c r="K30" s="99"/>
      <c r="L30" s="99"/>
    </row>
    <row r="31" spans="1:12" x14ac:dyDescent="0.3">
      <c r="A31" s="59">
        <v>1</v>
      </c>
      <c r="B31" s="65"/>
      <c r="C31" s="65"/>
      <c r="D31" s="76"/>
      <c r="E31" s="67"/>
      <c r="F31" s="54"/>
      <c r="G31" s="54"/>
      <c r="H31" s="55"/>
      <c r="K31" s="99"/>
      <c r="L31" s="99"/>
    </row>
    <row r="32" spans="1:12" x14ac:dyDescent="0.3">
      <c r="A32" s="59">
        <v>2</v>
      </c>
      <c r="B32" s="65"/>
      <c r="C32" s="65"/>
      <c r="D32" s="76"/>
      <c r="E32" s="67"/>
      <c r="F32" s="54"/>
      <c r="G32" s="54"/>
      <c r="H32" s="55"/>
      <c r="K32" s="99"/>
      <c r="L32" s="99"/>
    </row>
    <row r="33" spans="1:12" x14ac:dyDescent="0.3">
      <c r="A33" s="59">
        <v>3</v>
      </c>
      <c r="B33" s="65"/>
      <c r="C33" s="65"/>
      <c r="D33" s="76"/>
      <c r="E33" s="67"/>
      <c r="F33" s="54"/>
      <c r="G33" s="54"/>
      <c r="H33" s="55"/>
      <c r="K33" s="99"/>
      <c r="L33" s="99"/>
    </row>
    <row r="34" spans="1:12" x14ac:dyDescent="0.3">
      <c r="A34" s="59">
        <v>4</v>
      </c>
      <c r="B34" s="65"/>
      <c r="C34" s="65"/>
      <c r="D34" s="76"/>
      <c r="E34" s="67"/>
      <c r="F34" s="54"/>
      <c r="G34" s="54"/>
      <c r="H34" s="55"/>
      <c r="K34" s="99"/>
      <c r="L34" s="99"/>
    </row>
    <row r="35" spans="1:12" x14ac:dyDescent="0.3">
      <c r="A35" s="59">
        <v>5</v>
      </c>
      <c r="B35" s="65"/>
      <c r="C35" s="65"/>
      <c r="D35" s="76"/>
      <c r="E35" s="67"/>
      <c r="F35" s="54"/>
      <c r="G35" s="54"/>
      <c r="H35" s="55"/>
      <c r="K35" s="99"/>
      <c r="L35" s="99"/>
    </row>
    <row r="36" spans="1:12" x14ac:dyDescent="0.3">
      <c r="A36" s="59">
        <v>6</v>
      </c>
      <c r="B36" s="65"/>
      <c r="C36" s="65"/>
      <c r="D36" s="76"/>
      <c r="E36" s="67"/>
      <c r="F36" s="54"/>
      <c r="G36" s="54"/>
      <c r="H36" s="55"/>
      <c r="K36" s="99"/>
      <c r="L36" s="99"/>
    </row>
    <row r="37" spans="1:12" x14ac:dyDescent="0.3">
      <c r="A37" s="59">
        <v>7</v>
      </c>
      <c r="B37" s="65"/>
      <c r="C37" s="65"/>
      <c r="D37" s="76"/>
      <c r="E37" s="67"/>
      <c r="F37" s="54"/>
      <c r="G37" s="54"/>
      <c r="H37" s="55"/>
      <c r="K37" s="99"/>
      <c r="L37" s="99"/>
    </row>
    <row r="38" spans="1:12" x14ac:dyDescent="0.3">
      <c r="A38" s="59">
        <v>8</v>
      </c>
      <c r="B38" s="65"/>
      <c r="C38" s="65"/>
      <c r="D38" s="76"/>
      <c r="E38" s="67"/>
      <c r="F38" s="54"/>
      <c r="G38" s="54"/>
      <c r="H38" s="55"/>
      <c r="K38" s="99"/>
      <c r="L38" s="99"/>
    </row>
    <row r="39" spans="1:12" x14ac:dyDescent="0.3">
      <c r="A39" s="59">
        <v>9</v>
      </c>
      <c r="B39" s="65"/>
      <c r="C39" s="65"/>
      <c r="D39" s="76"/>
      <c r="E39" s="67"/>
      <c r="F39" s="54"/>
      <c r="G39" s="54"/>
      <c r="H39" s="55"/>
      <c r="K39" s="99"/>
      <c r="L39" s="99"/>
    </row>
    <row r="40" spans="1:12" x14ac:dyDescent="0.3">
      <c r="A40" s="59">
        <v>10</v>
      </c>
      <c r="B40" s="65"/>
      <c r="C40" s="65"/>
      <c r="D40" s="76"/>
      <c r="E40" s="67"/>
      <c r="F40" s="54"/>
      <c r="G40" s="54"/>
      <c r="H40" s="55"/>
      <c r="K40" s="99"/>
      <c r="L40" s="99"/>
    </row>
    <row r="41" spans="1:12" x14ac:dyDescent="0.3">
      <c r="A41" s="59">
        <v>11</v>
      </c>
      <c r="B41" s="65"/>
      <c r="C41" s="65"/>
      <c r="D41" s="76"/>
      <c r="E41" s="67"/>
      <c r="F41" s="54"/>
      <c r="G41" s="54"/>
      <c r="H41" s="55"/>
      <c r="K41" s="99"/>
      <c r="L41" s="99"/>
    </row>
    <row r="42" spans="1:12" x14ac:dyDescent="0.3">
      <c r="A42" s="59">
        <v>12</v>
      </c>
      <c r="B42" s="65"/>
      <c r="C42" s="65"/>
      <c r="D42" s="76"/>
      <c r="E42" s="67"/>
      <c r="F42" s="54"/>
      <c r="G42" s="54"/>
      <c r="H42" s="55"/>
      <c r="K42" s="99"/>
      <c r="L42" s="99"/>
    </row>
    <row r="43" spans="1:12" x14ac:dyDescent="0.3">
      <c r="A43" s="59">
        <v>13</v>
      </c>
      <c r="B43" s="65"/>
      <c r="C43" s="65"/>
      <c r="D43" s="76"/>
      <c r="E43" s="67"/>
      <c r="F43" s="54"/>
      <c r="G43" s="54"/>
      <c r="H43" s="55"/>
      <c r="K43" s="99"/>
      <c r="L43" s="99"/>
    </row>
    <row r="44" spans="1:12" x14ac:dyDescent="0.3">
      <c r="A44" s="59">
        <v>14</v>
      </c>
      <c r="B44" s="65"/>
      <c r="C44" s="65"/>
      <c r="D44" s="76"/>
      <c r="E44" s="67"/>
      <c r="F44" s="54"/>
      <c r="G44" s="54"/>
      <c r="H44" s="55"/>
      <c r="K44" s="99"/>
      <c r="L44" s="99"/>
    </row>
    <row r="45" spans="1:12" x14ac:dyDescent="0.3">
      <c r="A45" s="59">
        <v>15</v>
      </c>
      <c r="B45" s="65"/>
      <c r="C45" s="65"/>
      <c r="D45" s="76"/>
      <c r="E45" s="67"/>
      <c r="F45" s="54"/>
      <c r="G45" s="54"/>
      <c r="H45" s="55"/>
      <c r="K45" s="99"/>
      <c r="L45" s="99"/>
    </row>
    <row r="46" spans="1:12" x14ac:dyDescent="0.3">
      <c r="A46" s="59">
        <v>16</v>
      </c>
      <c r="B46" s="65"/>
      <c r="C46" s="65"/>
      <c r="D46" s="76"/>
      <c r="E46" s="67"/>
      <c r="F46" s="54"/>
      <c r="G46" s="54"/>
      <c r="H46" s="55"/>
      <c r="K46" s="99"/>
      <c r="L46" s="99"/>
    </row>
    <row r="47" spans="1:12" x14ac:dyDescent="0.3">
      <c r="A47" s="59">
        <v>17</v>
      </c>
      <c r="B47" s="65"/>
      <c r="C47" s="65"/>
      <c r="D47" s="76"/>
      <c r="E47" s="67"/>
      <c r="F47" s="54"/>
      <c r="G47" s="54"/>
      <c r="H47" s="55"/>
      <c r="K47" s="99"/>
      <c r="L47" s="99"/>
    </row>
    <row r="48" spans="1:12" x14ac:dyDescent="0.3">
      <c r="A48" s="59">
        <v>18</v>
      </c>
      <c r="B48" s="65"/>
      <c r="C48" s="65"/>
      <c r="D48" s="76"/>
      <c r="E48" s="67"/>
      <c r="F48" s="54"/>
      <c r="G48" s="54"/>
      <c r="H48" s="55"/>
      <c r="K48" s="99"/>
      <c r="L48" s="99"/>
    </row>
    <row r="49" spans="1:12" x14ac:dyDescent="0.3">
      <c r="A49" s="59">
        <v>19</v>
      </c>
      <c r="B49" s="65"/>
      <c r="C49" s="65"/>
      <c r="D49" s="76"/>
      <c r="E49" s="67"/>
      <c r="F49" s="54"/>
      <c r="G49" s="54"/>
      <c r="H49" s="55"/>
      <c r="K49" s="99"/>
      <c r="L49" s="99"/>
    </row>
    <row r="50" spans="1:12" x14ac:dyDescent="0.3">
      <c r="A50" s="59">
        <v>20</v>
      </c>
      <c r="B50" s="65"/>
      <c r="C50" s="65"/>
      <c r="D50" s="76"/>
      <c r="E50" s="67"/>
      <c r="F50" s="54"/>
      <c r="G50" s="54"/>
      <c r="H50" s="55"/>
      <c r="K50" s="99"/>
      <c r="L50" s="99"/>
    </row>
    <row r="51" spans="1:12" ht="15" thickBot="1" x14ac:dyDescent="0.35">
      <c r="A51" s="60"/>
      <c r="B51" s="61"/>
      <c r="C51" s="61"/>
      <c r="D51" s="61"/>
      <c r="E51" s="61"/>
      <c r="F51" s="61"/>
      <c r="G51" s="61"/>
      <c r="H51" s="62"/>
      <c r="K51" s="99"/>
      <c r="L51" s="99"/>
    </row>
    <row r="52" spans="1:12" ht="132.75" customHeight="1" x14ac:dyDescent="0.3"/>
    <row r="53" spans="1:12" x14ac:dyDescent="0.3">
      <c r="A53" s="25" t="str">
        <f ca="1">CONCATENATE("ENTR. &lt;&lt; ",'1-signature'!$F$33," &gt;&gt; - ",'2-nature_aide'!$A$108," - soumis ",TODAY()," - Contexte installation")</f>
        <v>ENTR. &lt;&lt;  &gt;&gt; - Aide sollicitée pour  - soumis 44225 - Contexte installation</v>
      </c>
    </row>
    <row r="84" spans="1:12" x14ac:dyDescent="0.3">
      <c r="A84" s="99"/>
      <c r="B84" s="99" t="s">
        <v>6</v>
      </c>
      <c r="C84" s="99"/>
      <c r="D84" s="99" t="s">
        <v>4</v>
      </c>
      <c r="E84" s="99" t="s">
        <v>5</v>
      </c>
      <c r="F84" s="99" t="s">
        <v>205</v>
      </c>
      <c r="G84" s="99"/>
      <c r="H84" s="99"/>
      <c r="I84" s="99"/>
      <c r="J84" s="99"/>
      <c r="K84" s="99"/>
      <c r="L84" s="99"/>
    </row>
    <row r="85" spans="1:12" x14ac:dyDescent="0.3">
      <c r="A85" s="99"/>
      <c r="B85" s="99"/>
      <c r="C85" s="99"/>
      <c r="D85" s="99"/>
      <c r="E85" s="99"/>
      <c r="F85" s="99"/>
      <c r="G85" s="99"/>
      <c r="H85" s="99"/>
      <c r="I85" s="99"/>
      <c r="J85" s="99"/>
      <c r="K85" s="99"/>
      <c r="L85" s="99"/>
    </row>
    <row r="86" spans="1:12" x14ac:dyDescent="0.3">
      <c r="A86" s="99"/>
      <c r="B86" s="99" t="s">
        <v>319</v>
      </c>
      <c r="C86" s="99"/>
      <c r="D86" s="99" t="s">
        <v>678</v>
      </c>
      <c r="E86" s="110" t="s">
        <v>489</v>
      </c>
      <c r="F86" s="106"/>
      <c r="G86" s="99"/>
      <c r="H86" s="99"/>
      <c r="I86" s="99"/>
      <c r="J86" s="99"/>
      <c r="K86" s="99"/>
      <c r="L86" s="99"/>
    </row>
    <row r="87" spans="1:12" x14ac:dyDescent="0.3">
      <c r="A87" s="99"/>
      <c r="B87" s="99"/>
      <c r="C87" s="99"/>
      <c r="D87" s="99" t="s">
        <v>681</v>
      </c>
      <c r="E87" s="110" t="s">
        <v>490</v>
      </c>
      <c r="F87" s="106"/>
      <c r="G87" s="99"/>
      <c r="H87" s="99"/>
      <c r="I87" s="99"/>
      <c r="J87" s="99"/>
      <c r="K87" s="99"/>
      <c r="L87" s="99"/>
    </row>
    <row r="88" spans="1:12" x14ac:dyDescent="0.3">
      <c r="A88" s="99"/>
      <c r="B88" s="99"/>
      <c r="C88" s="99"/>
      <c r="D88" s="99" t="s">
        <v>679</v>
      </c>
      <c r="E88" s="110" t="s">
        <v>491</v>
      </c>
      <c r="F88" s="106"/>
      <c r="G88" s="99"/>
      <c r="H88" s="99"/>
      <c r="I88" s="99"/>
      <c r="J88" s="99"/>
      <c r="K88" s="99"/>
      <c r="L88" s="99"/>
    </row>
    <row r="89" spans="1:12" x14ac:dyDescent="0.3">
      <c r="A89" s="99"/>
      <c r="B89" s="99"/>
      <c r="C89" s="99"/>
      <c r="D89" s="99" t="s">
        <v>680</v>
      </c>
      <c r="E89" s="110" t="s">
        <v>492</v>
      </c>
      <c r="F89" s="106"/>
      <c r="G89" s="99"/>
      <c r="H89" s="99"/>
      <c r="I89" s="99"/>
      <c r="J89" s="99"/>
      <c r="K89" s="99"/>
      <c r="L89" s="99"/>
    </row>
    <row r="90" spans="1:12" x14ac:dyDescent="0.3">
      <c r="A90" s="99"/>
      <c r="B90" s="99"/>
      <c r="C90" s="99"/>
      <c r="D90" s="99" t="s">
        <v>682</v>
      </c>
      <c r="E90" s="110" t="s">
        <v>493</v>
      </c>
      <c r="F90" s="106"/>
      <c r="G90" s="99"/>
      <c r="H90" s="99"/>
      <c r="I90" s="99"/>
      <c r="J90" s="99"/>
      <c r="K90" s="99"/>
      <c r="L90" s="99"/>
    </row>
    <row r="91" spans="1:12" x14ac:dyDescent="0.3">
      <c r="A91" s="99"/>
      <c r="B91" s="99"/>
      <c r="C91" s="99"/>
      <c r="D91" s="99" t="s">
        <v>683</v>
      </c>
      <c r="E91" s="110" t="s">
        <v>494</v>
      </c>
      <c r="F91" s="106"/>
      <c r="G91" s="99"/>
      <c r="H91" s="99"/>
      <c r="I91" s="99"/>
      <c r="J91" s="99"/>
      <c r="K91" s="99"/>
      <c r="L91" s="99"/>
    </row>
    <row r="92" spans="1:12" x14ac:dyDescent="0.3">
      <c r="A92" s="99"/>
      <c r="B92" s="99"/>
      <c r="C92" s="99"/>
      <c r="D92" s="99" t="s">
        <v>684</v>
      </c>
      <c r="E92" s="110" t="s">
        <v>495</v>
      </c>
      <c r="F92" s="106"/>
      <c r="G92" s="99"/>
      <c r="H92" s="99"/>
      <c r="I92" s="99"/>
      <c r="J92" s="99"/>
      <c r="K92" s="99"/>
      <c r="L92" s="99"/>
    </row>
    <row r="93" spans="1:12" x14ac:dyDescent="0.3">
      <c r="A93" s="99"/>
      <c r="B93" s="99"/>
      <c r="C93" s="99"/>
      <c r="D93" s="99" t="s">
        <v>685</v>
      </c>
      <c r="E93" s="110" t="s">
        <v>496</v>
      </c>
      <c r="F93" s="99"/>
      <c r="G93" s="99"/>
      <c r="H93" s="99"/>
      <c r="I93" s="99"/>
      <c r="J93" s="99"/>
      <c r="K93" s="99"/>
      <c r="L93" s="99"/>
    </row>
    <row r="94" spans="1:12" x14ac:dyDescent="0.3">
      <c r="A94" s="99"/>
      <c r="B94" s="99"/>
      <c r="C94" s="99"/>
      <c r="D94" s="99" t="s">
        <v>686</v>
      </c>
      <c r="E94" s="110" t="s">
        <v>497</v>
      </c>
      <c r="F94" s="99"/>
      <c r="G94" s="99"/>
      <c r="H94" s="99"/>
      <c r="I94" s="99"/>
      <c r="J94" s="99"/>
      <c r="K94" s="99"/>
      <c r="L94" s="99"/>
    </row>
    <row r="95" spans="1:12" x14ac:dyDescent="0.3">
      <c r="A95" s="99"/>
      <c r="B95" s="99"/>
      <c r="C95" s="99"/>
      <c r="D95" s="99" t="s">
        <v>687</v>
      </c>
      <c r="E95" s="110" t="s">
        <v>498</v>
      </c>
      <c r="F95" s="99"/>
      <c r="G95" s="99"/>
      <c r="H95" s="99"/>
      <c r="I95" s="99"/>
      <c r="J95" s="99"/>
      <c r="K95" s="99"/>
      <c r="L95" s="99"/>
    </row>
    <row r="96" spans="1:12" x14ac:dyDescent="0.3">
      <c r="A96" s="99"/>
      <c r="B96" s="99"/>
      <c r="C96" s="99"/>
      <c r="D96" s="99" t="s">
        <v>688</v>
      </c>
      <c r="E96" s="110" t="s">
        <v>499</v>
      </c>
      <c r="F96" s="99"/>
      <c r="G96" s="99"/>
      <c r="H96" s="99"/>
      <c r="I96" s="99"/>
      <c r="J96" s="99"/>
      <c r="K96" s="99"/>
      <c r="L96" s="99"/>
    </row>
    <row r="97" spans="1:12" x14ac:dyDescent="0.3">
      <c r="A97" s="99"/>
      <c r="B97" s="99"/>
      <c r="C97" s="99"/>
      <c r="D97" s="99" t="s">
        <v>689</v>
      </c>
      <c r="E97" s="110" t="s">
        <v>500</v>
      </c>
      <c r="F97" s="99"/>
      <c r="G97" s="99"/>
      <c r="H97" s="99"/>
      <c r="I97" s="99"/>
      <c r="J97" s="99"/>
      <c r="K97" s="99"/>
      <c r="L97" s="99"/>
    </row>
    <row r="98" spans="1:12" x14ac:dyDescent="0.3">
      <c r="A98" s="99"/>
      <c r="B98" s="99"/>
      <c r="C98" s="99"/>
      <c r="D98" s="99" t="s">
        <v>690</v>
      </c>
      <c r="E98" s="110" t="s">
        <v>501</v>
      </c>
      <c r="F98" s="99"/>
      <c r="G98" s="99"/>
      <c r="H98" s="99"/>
      <c r="I98" s="99"/>
      <c r="J98" s="99"/>
      <c r="K98" s="99"/>
      <c r="L98" s="99"/>
    </row>
    <row r="99" spans="1:12" x14ac:dyDescent="0.3">
      <c r="A99" s="99"/>
      <c r="B99" s="99"/>
      <c r="C99" s="99"/>
      <c r="D99" s="99" t="s">
        <v>691</v>
      </c>
      <c r="E99" s="110" t="s">
        <v>502</v>
      </c>
      <c r="F99" s="99"/>
      <c r="G99" s="99"/>
      <c r="H99" s="99"/>
      <c r="I99" s="99"/>
      <c r="J99" s="99"/>
      <c r="K99" s="99"/>
      <c r="L99" s="99"/>
    </row>
    <row r="100" spans="1:12" x14ac:dyDescent="0.3">
      <c r="A100" s="99"/>
      <c r="B100" s="99"/>
      <c r="C100" s="99"/>
      <c r="D100" s="99" t="s">
        <v>692</v>
      </c>
      <c r="E100" s="110" t="s">
        <v>503</v>
      </c>
      <c r="F100" s="99"/>
      <c r="G100" s="99"/>
      <c r="H100" s="99"/>
      <c r="I100" s="99"/>
      <c r="J100" s="99"/>
      <c r="K100" s="99"/>
      <c r="L100" s="99"/>
    </row>
    <row r="101" spans="1:12" x14ac:dyDescent="0.3">
      <c r="A101" s="99"/>
      <c r="B101" s="99"/>
      <c r="C101" s="99"/>
      <c r="D101" s="99" t="s">
        <v>693</v>
      </c>
      <c r="E101" s="99" t="s">
        <v>571</v>
      </c>
      <c r="F101" s="99"/>
      <c r="G101" s="99"/>
      <c r="H101" s="99"/>
      <c r="I101" s="99"/>
      <c r="J101" s="99"/>
      <c r="K101" s="99"/>
      <c r="L101" s="99"/>
    </row>
    <row r="102" spans="1:12" x14ac:dyDescent="0.3">
      <c r="A102" s="99"/>
      <c r="B102" s="99"/>
      <c r="C102" s="99"/>
      <c r="D102" s="99" t="s">
        <v>694</v>
      </c>
      <c r="E102" s="99" t="s">
        <v>572</v>
      </c>
      <c r="F102" s="99"/>
      <c r="G102" s="99"/>
      <c r="H102" s="99"/>
      <c r="I102" s="99"/>
      <c r="J102" s="99"/>
      <c r="K102" s="99"/>
      <c r="L102" s="99"/>
    </row>
    <row r="103" spans="1:12" x14ac:dyDescent="0.3">
      <c r="A103" s="99"/>
      <c r="B103" s="99"/>
      <c r="C103" s="99"/>
      <c r="D103" s="99" t="s">
        <v>695</v>
      </c>
      <c r="E103" s="110" t="s">
        <v>564</v>
      </c>
      <c r="F103" s="99"/>
      <c r="G103" s="99"/>
      <c r="H103" s="99"/>
      <c r="I103" s="99"/>
      <c r="J103" s="99"/>
      <c r="K103" s="99"/>
      <c r="L103" s="99"/>
    </row>
    <row r="104" spans="1:12" x14ac:dyDescent="0.3">
      <c r="A104" s="99"/>
      <c r="B104" s="99"/>
      <c r="C104" s="99"/>
      <c r="D104" s="99" t="s">
        <v>816</v>
      </c>
      <c r="E104" s="110" t="s">
        <v>817</v>
      </c>
      <c r="F104" s="99"/>
      <c r="G104" s="99"/>
      <c r="H104" s="99"/>
      <c r="I104" s="99"/>
      <c r="J104" s="99"/>
      <c r="K104" s="99"/>
      <c r="L104" s="99"/>
    </row>
    <row r="105" spans="1:12" x14ac:dyDescent="0.3">
      <c r="A105" s="99"/>
      <c r="B105" s="99"/>
      <c r="C105" s="99"/>
      <c r="D105" s="99"/>
      <c r="E105" s="110"/>
      <c r="F105" s="99"/>
      <c r="G105" s="99"/>
      <c r="H105" s="99"/>
      <c r="I105" s="99"/>
      <c r="J105" s="99"/>
      <c r="K105" s="99"/>
      <c r="L105" s="99"/>
    </row>
    <row r="106" spans="1:12" x14ac:dyDescent="0.3">
      <c r="A106" s="99"/>
      <c r="B106" s="99" t="s">
        <v>320</v>
      </c>
      <c r="C106" s="99"/>
      <c r="D106" s="99" t="s">
        <v>321</v>
      </c>
      <c r="E106" s="99" t="s">
        <v>322</v>
      </c>
      <c r="F106" s="99"/>
      <c r="G106" s="99"/>
      <c r="H106" s="99"/>
      <c r="I106" s="99"/>
      <c r="J106" s="99"/>
      <c r="K106" s="99"/>
      <c r="L106" s="99"/>
    </row>
    <row r="107" spans="1:12" x14ac:dyDescent="0.3">
      <c r="A107" s="99"/>
      <c r="B107" s="99"/>
      <c r="C107" s="99"/>
      <c r="D107" s="99" t="s">
        <v>323</v>
      </c>
      <c r="E107" s="99" t="s">
        <v>324</v>
      </c>
      <c r="F107" s="99"/>
      <c r="G107" s="99"/>
      <c r="H107" s="99"/>
      <c r="I107" s="99"/>
      <c r="J107" s="99"/>
      <c r="K107" s="99"/>
      <c r="L107" s="99"/>
    </row>
    <row r="108" spans="1:12" x14ac:dyDescent="0.3">
      <c r="A108" s="99"/>
      <c r="B108" s="99"/>
      <c r="C108" s="99"/>
      <c r="D108" s="99" t="s">
        <v>325</v>
      </c>
      <c r="E108" s="99" t="s">
        <v>326</v>
      </c>
      <c r="F108" s="99"/>
      <c r="G108" s="99"/>
      <c r="H108" s="99"/>
      <c r="I108" s="99"/>
      <c r="J108" s="99"/>
      <c r="K108" s="99"/>
      <c r="L108" s="99"/>
    </row>
    <row r="109" spans="1:12" x14ac:dyDescent="0.3">
      <c r="A109" s="99"/>
      <c r="B109" s="99"/>
      <c r="C109" s="99"/>
      <c r="D109" s="99" t="s">
        <v>327</v>
      </c>
      <c r="E109" s="99" t="s">
        <v>328</v>
      </c>
      <c r="F109" s="99"/>
      <c r="G109" s="99"/>
      <c r="H109" s="99"/>
      <c r="I109" s="99"/>
      <c r="J109" s="99"/>
      <c r="K109" s="99"/>
      <c r="L109" s="99"/>
    </row>
    <row r="110" spans="1:12" x14ac:dyDescent="0.3">
      <c r="A110" s="99"/>
      <c r="B110" s="99"/>
      <c r="C110" s="99"/>
      <c r="D110" s="99" t="s">
        <v>329</v>
      </c>
      <c r="E110" s="99" t="s">
        <v>330</v>
      </c>
      <c r="F110" s="99"/>
      <c r="G110" s="99"/>
      <c r="H110" s="99"/>
      <c r="I110" s="99"/>
      <c r="J110" s="99"/>
      <c r="K110" s="99"/>
      <c r="L110" s="99"/>
    </row>
    <row r="111" spans="1:12" x14ac:dyDescent="0.3">
      <c r="A111" s="99"/>
      <c r="B111" s="99"/>
      <c r="C111" s="99"/>
      <c r="D111" s="99" t="s">
        <v>331</v>
      </c>
      <c r="E111" s="99" t="s">
        <v>332</v>
      </c>
      <c r="F111" s="99"/>
      <c r="G111" s="99"/>
      <c r="H111" s="99"/>
      <c r="I111" s="99"/>
      <c r="J111" s="99"/>
      <c r="K111" s="99"/>
      <c r="L111" s="99"/>
    </row>
    <row r="112" spans="1:12" x14ac:dyDescent="0.3">
      <c r="A112" s="99"/>
      <c r="B112" s="99"/>
      <c r="C112" s="99"/>
      <c r="D112" s="99" t="s">
        <v>333</v>
      </c>
      <c r="E112" s="99" t="s">
        <v>334</v>
      </c>
      <c r="F112" s="99"/>
      <c r="G112" s="99"/>
      <c r="H112" s="99"/>
      <c r="I112" s="99"/>
      <c r="J112" s="99"/>
      <c r="K112" s="99"/>
      <c r="L112" s="99"/>
    </row>
    <row r="113" spans="1:12" x14ac:dyDescent="0.3">
      <c r="A113" s="99"/>
      <c r="B113" s="99"/>
      <c r="C113" s="99"/>
      <c r="D113" s="99" t="s">
        <v>696</v>
      </c>
      <c r="E113" s="99" t="s">
        <v>488</v>
      </c>
      <c r="F113" s="99"/>
      <c r="G113" s="99"/>
      <c r="H113" s="99"/>
      <c r="I113" s="99"/>
      <c r="J113" s="99"/>
      <c r="K113" s="99"/>
      <c r="L113" s="99"/>
    </row>
    <row r="114" spans="1:12" x14ac:dyDescent="0.3">
      <c r="A114" s="99"/>
      <c r="B114" s="99"/>
      <c r="C114" s="99"/>
      <c r="D114" s="99" t="s">
        <v>697</v>
      </c>
      <c r="E114" s="99" t="s">
        <v>528</v>
      </c>
      <c r="F114" s="99"/>
      <c r="G114" s="99"/>
      <c r="H114" s="99"/>
      <c r="I114" s="99"/>
      <c r="J114" s="99"/>
      <c r="K114" s="99"/>
      <c r="L114" s="99"/>
    </row>
    <row r="115" spans="1:12" x14ac:dyDescent="0.3">
      <c r="A115" s="99"/>
      <c r="B115" s="99"/>
      <c r="C115" s="99"/>
      <c r="D115" s="99" t="s">
        <v>481</v>
      </c>
      <c r="E115" s="99" t="s">
        <v>481</v>
      </c>
      <c r="F115" s="99"/>
      <c r="G115" s="99"/>
      <c r="H115" s="99"/>
      <c r="I115" s="99"/>
      <c r="J115" s="99"/>
      <c r="K115" s="99"/>
      <c r="L115" s="99"/>
    </row>
    <row r="116" spans="1:12" x14ac:dyDescent="0.3">
      <c r="A116" s="99"/>
      <c r="B116" s="99"/>
      <c r="C116" s="99"/>
      <c r="D116" s="99"/>
      <c r="E116" s="99"/>
      <c r="F116" s="99"/>
      <c r="G116" s="99"/>
      <c r="H116" s="99"/>
      <c r="I116" s="99"/>
      <c r="J116" s="99"/>
      <c r="K116" s="99"/>
      <c r="L116" s="99"/>
    </row>
    <row r="117" spans="1:12" x14ac:dyDescent="0.3">
      <c r="A117" s="99"/>
      <c r="B117" s="99"/>
      <c r="C117" s="99"/>
      <c r="D117" s="99"/>
      <c r="E117" s="99"/>
      <c r="F117" s="99"/>
      <c r="G117" s="99"/>
      <c r="H117" s="99"/>
      <c r="I117" s="99"/>
      <c r="J117" s="99"/>
      <c r="K117" s="99"/>
      <c r="L117" s="99"/>
    </row>
    <row r="118" spans="1:12" s="10" customFormat="1" x14ac:dyDescent="0.3">
      <c r="A118" s="99"/>
      <c r="B118" s="99" t="s">
        <v>6</v>
      </c>
      <c r="C118" s="99"/>
      <c r="D118" s="99" t="s">
        <v>4</v>
      </c>
      <c r="E118" s="99" t="s">
        <v>5</v>
      </c>
      <c r="F118" s="99" t="s">
        <v>205</v>
      </c>
      <c r="G118" s="99"/>
      <c r="H118" s="99"/>
      <c r="I118" s="99"/>
      <c r="J118" s="99"/>
      <c r="K118" s="99"/>
      <c r="L118" s="99"/>
    </row>
    <row r="119" spans="1:12" s="10" customFormat="1" x14ac:dyDescent="0.3">
      <c r="A119" s="99"/>
      <c r="B119" s="99" t="s">
        <v>319</v>
      </c>
      <c r="C119" s="99"/>
      <c r="D119" s="99" t="s">
        <v>337</v>
      </c>
      <c r="E119" s="99" t="s">
        <v>338</v>
      </c>
      <c r="F119" s="99" t="s">
        <v>335</v>
      </c>
      <c r="G119" s="99"/>
      <c r="H119" s="99"/>
      <c r="I119" s="99"/>
      <c r="J119" s="99"/>
      <c r="K119" s="99"/>
      <c r="L119" s="99"/>
    </row>
    <row r="120" spans="1:12" s="10" customFormat="1" x14ac:dyDescent="0.3">
      <c r="A120" s="99"/>
      <c r="B120" s="99"/>
      <c r="C120" s="99"/>
      <c r="D120" s="99" t="s">
        <v>339</v>
      </c>
      <c r="E120" s="99" t="s">
        <v>1098</v>
      </c>
      <c r="F120" s="99" t="s">
        <v>340</v>
      </c>
      <c r="G120" s="99"/>
      <c r="H120" s="99"/>
      <c r="I120" s="99"/>
      <c r="J120" s="99"/>
      <c r="K120" s="99"/>
      <c r="L120" s="99"/>
    </row>
    <row r="121" spans="1:12" s="10" customFormat="1" x14ac:dyDescent="0.3">
      <c r="A121" s="99"/>
      <c r="B121" s="99"/>
      <c r="C121" s="99"/>
      <c r="D121" s="99" t="s">
        <v>341</v>
      </c>
      <c r="E121" s="99" t="s">
        <v>342</v>
      </c>
      <c r="F121" s="99" t="s">
        <v>336</v>
      </c>
      <c r="G121" s="99"/>
      <c r="H121" s="99"/>
      <c r="I121" s="99"/>
      <c r="J121" s="99"/>
      <c r="K121" s="99"/>
      <c r="L121" s="99"/>
    </row>
    <row r="122" spans="1:12" s="10" customFormat="1" x14ac:dyDescent="0.3">
      <c r="A122" s="99"/>
      <c r="B122" s="99"/>
      <c r="C122" s="99"/>
      <c r="D122" s="99" t="s">
        <v>343</v>
      </c>
      <c r="E122" s="99" t="s">
        <v>344</v>
      </c>
      <c r="F122" s="99" t="s">
        <v>345</v>
      </c>
      <c r="G122" s="99"/>
      <c r="H122" s="99"/>
      <c r="I122" s="99"/>
      <c r="J122" s="99"/>
      <c r="K122" s="99"/>
      <c r="L122" s="99"/>
    </row>
    <row r="123" spans="1:12" s="10" customFormat="1" x14ac:dyDescent="0.3">
      <c r="A123" s="99"/>
      <c r="B123" s="99"/>
      <c r="C123" s="99"/>
      <c r="D123" s="99" t="s">
        <v>346</v>
      </c>
      <c r="E123" s="99" t="s">
        <v>347</v>
      </c>
      <c r="F123" s="99" t="s">
        <v>335</v>
      </c>
      <c r="G123" s="99"/>
      <c r="H123" s="99"/>
      <c r="I123" s="99"/>
      <c r="J123" s="99"/>
      <c r="K123" s="99"/>
      <c r="L123" s="99"/>
    </row>
    <row r="124" spans="1:12" s="10" customFormat="1" x14ac:dyDescent="0.3">
      <c r="A124" s="99"/>
      <c r="B124" s="99"/>
      <c r="C124" s="99"/>
      <c r="D124" s="99" t="s">
        <v>348</v>
      </c>
      <c r="E124" s="99" t="s">
        <v>349</v>
      </c>
      <c r="F124" s="99" t="s">
        <v>335</v>
      </c>
      <c r="G124" s="99"/>
      <c r="H124" s="99"/>
      <c r="I124" s="99"/>
      <c r="J124" s="99"/>
      <c r="K124" s="99"/>
      <c r="L124" s="99"/>
    </row>
    <row r="125" spans="1:12" s="10" customFormat="1" x14ac:dyDescent="0.3">
      <c r="A125" s="99"/>
      <c r="B125" s="99"/>
      <c r="C125" s="99"/>
      <c r="D125" s="99" t="s">
        <v>350</v>
      </c>
      <c r="E125" s="99" t="s">
        <v>351</v>
      </c>
      <c r="F125" s="99" t="s">
        <v>345</v>
      </c>
      <c r="G125" s="99"/>
      <c r="H125" s="99"/>
      <c r="I125" s="99"/>
      <c r="J125" s="99"/>
      <c r="K125" s="99"/>
      <c r="L125" s="99"/>
    </row>
    <row r="126" spans="1:12" s="10" customFormat="1" x14ac:dyDescent="0.3">
      <c r="A126" s="99"/>
      <c r="B126" s="99"/>
      <c r="C126" s="99"/>
      <c r="D126" s="99" t="s">
        <v>352</v>
      </c>
      <c r="E126" s="99" t="s">
        <v>353</v>
      </c>
      <c r="F126" s="99" t="s">
        <v>335</v>
      </c>
      <c r="G126" s="99"/>
      <c r="H126" s="99"/>
      <c r="I126" s="99"/>
      <c r="J126" s="99"/>
      <c r="K126" s="99"/>
      <c r="L126" s="99"/>
    </row>
    <row r="127" spans="1:12" s="10" customFormat="1" x14ac:dyDescent="0.3">
      <c r="A127" s="99"/>
      <c r="B127" s="99"/>
      <c r="C127" s="99"/>
      <c r="D127" s="99" t="s">
        <v>355</v>
      </c>
      <c r="E127" s="99" t="s">
        <v>356</v>
      </c>
      <c r="F127" s="99" t="s">
        <v>335</v>
      </c>
      <c r="G127" s="99"/>
      <c r="H127" s="99"/>
      <c r="I127" s="99"/>
      <c r="J127" s="99"/>
      <c r="K127" s="99"/>
      <c r="L127" s="99"/>
    </row>
    <row r="128" spans="1:12" s="10" customFormat="1" x14ac:dyDescent="0.3">
      <c r="A128" s="99"/>
      <c r="B128" s="99"/>
      <c r="C128" s="99"/>
      <c r="D128" s="99" t="s">
        <v>357</v>
      </c>
      <c r="E128" s="99" t="s">
        <v>358</v>
      </c>
      <c r="F128" s="99" t="s">
        <v>336</v>
      </c>
      <c r="G128" s="99"/>
      <c r="H128" s="99"/>
      <c r="I128" s="99"/>
      <c r="J128" s="99"/>
      <c r="K128" s="99"/>
      <c r="L128" s="99"/>
    </row>
    <row r="129" spans="1:12" s="10" customFormat="1" x14ac:dyDescent="0.3">
      <c r="A129" s="99"/>
      <c r="B129" s="99"/>
      <c r="C129" s="99"/>
      <c r="D129" s="99" t="s">
        <v>359</v>
      </c>
      <c r="E129" s="99" t="s">
        <v>360</v>
      </c>
      <c r="F129" s="99" t="s">
        <v>354</v>
      </c>
      <c r="G129" s="99"/>
      <c r="H129" s="99"/>
      <c r="I129" s="99"/>
      <c r="J129" s="99"/>
      <c r="K129" s="99"/>
      <c r="L129" s="99"/>
    </row>
    <row r="130" spans="1:12" s="10" customFormat="1" x14ac:dyDescent="0.3">
      <c r="A130" s="99"/>
      <c r="B130" s="99"/>
      <c r="C130" s="99"/>
      <c r="D130" s="99" t="s">
        <v>698</v>
      </c>
      <c r="E130" s="99" t="s">
        <v>565</v>
      </c>
      <c r="F130" s="99"/>
      <c r="G130" s="99"/>
      <c r="H130" s="99"/>
      <c r="I130" s="99"/>
      <c r="J130" s="99"/>
      <c r="K130" s="99"/>
      <c r="L130" s="99"/>
    </row>
    <row r="131" spans="1:12" s="10" customFormat="1" x14ac:dyDescent="0.3">
      <c r="A131" s="99"/>
      <c r="B131" s="99"/>
      <c r="C131" s="99"/>
      <c r="D131" s="99" t="s">
        <v>699</v>
      </c>
      <c r="E131" s="99" t="s">
        <v>504</v>
      </c>
      <c r="F131" s="99"/>
      <c r="G131" s="99"/>
      <c r="H131" s="99"/>
      <c r="I131" s="99"/>
      <c r="J131" s="99"/>
      <c r="K131" s="99"/>
      <c r="L131" s="99"/>
    </row>
    <row r="132" spans="1:12" s="10" customFormat="1" x14ac:dyDescent="0.3">
      <c r="A132" s="99"/>
      <c r="B132" s="99"/>
      <c r="C132" s="99"/>
      <c r="D132" s="99" t="s">
        <v>700</v>
      </c>
      <c r="E132" s="99" t="s">
        <v>505</v>
      </c>
      <c r="F132" s="99"/>
      <c r="G132" s="99"/>
      <c r="H132" s="99"/>
      <c r="I132" s="99"/>
      <c r="J132" s="99"/>
      <c r="K132" s="99"/>
      <c r="L132" s="99"/>
    </row>
    <row r="133" spans="1:12" s="10" customFormat="1" x14ac:dyDescent="0.3">
      <c r="A133" s="99"/>
      <c r="B133" s="99"/>
      <c r="C133" s="99"/>
      <c r="D133" s="99" t="s">
        <v>701</v>
      </c>
      <c r="E133" s="99" t="s">
        <v>506</v>
      </c>
      <c r="F133" s="99"/>
      <c r="G133" s="99"/>
      <c r="H133" s="99"/>
      <c r="I133" s="99"/>
      <c r="J133" s="99"/>
      <c r="K133" s="99"/>
      <c r="L133" s="99"/>
    </row>
    <row r="134" spans="1:12" s="10" customFormat="1" x14ac:dyDescent="0.3">
      <c r="A134" s="99"/>
      <c r="B134" s="99"/>
      <c r="C134" s="99"/>
      <c r="D134" s="99" t="s">
        <v>753</v>
      </c>
      <c r="E134" s="99" t="s">
        <v>507</v>
      </c>
      <c r="F134" s="99"/>
      <c r="G134" s="99"/>
      <c r="H134" s="99"/>
      <c r="I134" s="99"/>
      <c r="J134" s="99"/>
      <c r="K134" s="99"/>
      <c r="L134" s="99"/>
    </row>
    <row r="135" spans="1:12" s="10" customFormat="1" x14ac:dyDescent="0.3">
      <c r="A135" s="99"/>
      <c r="B135" s="99"/>
      <c r="C135" s="99"/>
      <c r="D135" s="99" t="s">
        <v>702</v>
      </c>
      <c r="E135" s="99" t="s">
        <v>508</v>
      </c>
      <c r="F135" s="99"/>
      <c r="G135" s="99"/>
      <c r="H135" s="99"/>
      <c r="I135" s="99"/>
      <c r="J135" s="99"/>
      <c r="K135" s="99"/>
      <c r="L135" s="99"/>
    </row>
    <row r="136" spans="1:12" s="10" customFormat="1" x14ac:dyDescent="0.3">
      <c r="A136" s="99"/>
      <c r="B136" s="99"/>
      <c r="C136" s="99"/>
      <c r="D136" s="99" t="s">
        <v>703</v>
      </c>
      <c r="E136" s="99" t="s">
        <v>509</v>
      </c>
      <c r="F136" s="99"/>
      <c r="G136" s="99"/>
      <c r="H136" s="99"/>
      <c r="I136" s="99"/>
      <c r="J136" s="99"/>
      <c r="K136" s="99"/>
      <c r="L136" s="99"/>
    </row>
    <row r="137" spans="1:12" s="10" customFormat="1" x14ac:dyDescent="0.3">
      <c r="A137" s="99"/>
      <c r="B137" s="99"/>
      <c r="C137" s="99"/>
      <c r="D137" s="99" t="s">
        <v>704</v>
      </c>
      <c r="E137" s="99" t="s">
        <v>510</v>
      </c>
      <c r="F137" s="99"/>
      <c r="G137" s="99"/>
      <c r="H137" s="99"/>
      <c r="I137" s="99"/>
      <c r="J137" s="99"/>
      <c r="K137" s="99"/>
      <c r="L137" s="99"/>
    </row>
    <row r="138" spans="1:12" s="10" customFormat="1" x14ac:dyDescent="0.3">
      <c r="A138" s="99"/>
      <c r="B138" s="99"/>
      <c r="C138" s="99"/>
      <c r="D138" s="99" t="s">
        <v>705</v>
      </c>
      <c r="E138" s="99" t="s">
        <v>511</v>
      </c>
      <c r="F138" s="99"/>
      <c r="G138" s="99"/>
      <c r="H138" s="99"/>
      <c r="I138" s="99"/>
      <c r="J138" s="99"/>
      <c r="K138" s="99"/>
      <c r="L138" s="99"/>
    </row>
    <row r="139" spans="1:12" s="10" customFormat="1" x14ac:dyDescent="0.3">
      <c r="A139" s="99"/>
      <c r="B139" s="99"/>
      <c r="C139" s="99"/>
      <c r="D139" s="99" t="s">
        <v>706</v>
      </c>
      <c r="E139" s="99" t="s">
        <v>512</v>
      </c>
      <c r="F139" s="99"/>
      <c r="G139" s="99"/>
      <c r="H139" s="99"/>
      <c r="I139" s="99"/>
      <c r="J139" s="99"/>
      <c r="K139" s="99"/>
      <c r="L139" s="99"/>
    </row>
    <row r="140" spans="1:12" s="10" customFormat="1" x14ac:dyDescent="0.3">
      <c r="A140" s="99"/>
      <c r="B140" s="99"/>
      <c r="C140" s="99"/>
      <c r="D140" s="99" t="s">
        <v>707</v>
      </c>
      <c r="E140" s="99" t="s">
        <v>513</v>
      </c>
      <c r="F140" s="99"/>
      <c r="G140" s="99"/>
      <c r="H140" s="99"/>
      <c r="I140" s="99"/>
      <c r="J140" s="99"/>
      <c r="K140" s="99"/>
      <c r="L140" s="99"/>
    </row>
    <row r="141" spans="1:12" s="10" customFormat="1" x14ac:dyDescent="0.3">
      <c r="A141" s="99"/>
      <c r="B141" s="99"/>
      <c r="C141" s="99"/>
      <c r="D141" s="99" t="s">
        <v>708</v>
      </c>
      <c r="E141" s="99" t="s">
        <v>514</v>
      </c>
      <c r="F141" s="99"/>
      <c r="G141" s="99"/>
      <c r="H141" s="99"/>
      <c r="I141" s="99"/>
      <c r="J141" s="99"/>
      <c r="K141" s="99"/>
      <c r="L141" s="99"/>
    </row>
    <row r="142" spans="1:12" s="10" customFormat="1" x14ac:dyDescent="0.3">
      <c r="A142" s="99"/>
      <c r="B142" s="99"/>
      <c r="C142" s="99"/>
      <c r="D142" s="99" t="s">
        <v>709</v>
      </c>
      <c r="E142" s="99" t="s">
        <v>515</v>
      </c>
      <c r="F142" s="99"/>
      <c r="G142" s="99"/>
      <c r="H142" s="99"/>
      <c r="I142" s="99"/>
      <c r="J142" s="99"/>
      <c r="K142" s="99"/>
      <c r="L142" s="99"/>
    </row>
    <row r="143" spans="1:12" s="10" customFormat="1" x14ac:dyDescent="0.3">
      <c r="A143" s="99"/>
      <c r="B143" s="99"/>
      <c r="C143" s="99"/>
      <c r="D143" s="99" t="s">
        <v>710</v>
      </c>
      <c r="E143" s="99" t="s">
        <v>516</v>
      </c>
      <c r="F143" s="99"/>
      <c r="G143" s="99"/>
      <c r="H143" s="99"/>
      <c r="I143" s="99"/>
      <c r="J143" s="99"/>
      <c r="K143" s="99"/>
      <c r="L143" s="99"/>
    </row>
    <row r="144" spans="1:12" s="10" customFormat="1" x14ac:dyDescent="0.3">
      <c r="A144" s="99"/>
      <c r="B144" s="99"/>
      <c r="C144" s="99"/>
      <c r="D144" s="99" t="s">
        <v>711</v>
      </c>
      <c r="E144" s="99" t="s">
        <v>517</v>
      </c>
      <c r="F144" s="99"/>
      <c r="G144" s="99"/>
      <c r="H144" s="99"/>
      <c r="I144" s="99"/>
      <c r="J144" s="99"/>
      <c r="K144" s="99"/>
      <c r="L144" s="99"/>
    </row>
    <row r="145" spans="1:12" s="10" customFormat="1" x14ac:dyDescent="0.3">
      <c r="A145" s="99"/>
      <c r="B145" s="99"/>
      <c r="C145" s="99"/>
      <c r="D145" s="99" t="s">
        <v>754</v>
      </c>
      <c r="E145" s="99" t="s">
        <v>518</v>
      </c>
      <c r="F145" s="99"/>
      <c r="G145" s="99"/>
      <c r="H145" s="99"/>
      <c r="I145" s="99"/>
      <c r="J145" s="99"/>
      <c r="K145" s="99"/>
      <c r="L145" s="99"/>
    </row>
    <row r="146" spans="1:12" s="10" customFormat="1" x14ac:dyDescent="0.3">
      <c r="A146" s="99"/>
      <c r="B146" s="99"/>
      <c r="C146" s="99"/>
      <c r="D146" s="99" t="s">
        <v>712</v>
      </c>
      <c r="E146" s="99" t="s">
        <v>519</v>
      </c>
      <c r="F146" s="99"/>
      <c r="G146" s="99"/>
      <c r="H146" s="99"/>
      <c r="I146" s="99"/>
      <c r="J146" s="99"/>
      <c r="K146" s="99"/>
      <c r="L146" s="99"/>
    </row>
    <row r="147" spans="1:12" s="10" customFormat="1" x14ac:dyDescent="0.3">
      <c r="A147" s="99"/>
      <c r="B147" s="99"/>
      <c r="C147" s="99"/>
      <c r="D147" s="99" t="s">
        <v>713</v>
      </c>
      <c r="E147" s="99" t="s">
        <v>520</v>
      </c>
      <c r="F147" s="99"/>
      <c r="G147" s="99"/>
      <c r="H147" s="99"/>
      <c r="I147" s="99"/>
      <c r="J147" s="99"/>
      <c r="K147" s="99"/>
      <c r="L147" s="99"/>
    </row>
    <row r="148" spans="1:12" s="10" customFormat="1" x14ac:dyDescent="0.3">
      <c r="A148" s="99"/>
      <c r="B148" s="99"/>
      <c r="C148" s="99"/>
      <c r="D148" s="99" t="s">
        <v>714</v>
      </c>
      <c r="E148" s="99" t="s">
        <v>530</v>
      </c>
      <c r="F148" s="99"/>
      <c r="G148" s="99"/>
      <c r="H148" s="99"/>
      <c r="I148" s="99"/>
      <c r="J148" s="99"/>
      <c r="K148" s="99"/>
      <c r="L148" s="99"/>
    </row>
    <row r="149" spans="1:12" s="10" customFormat="1" x14ac:dyDescent="0.3">
      <c r="A149" s="99"/>
      <c r="B149" s="99"/>
      <c r="C149" s="99"/>
      <c r="D149" s="99" t="s">
        <v>715</v>
      </c>
      <c r="E149" s="99" t="s">
        <v>521</v>
      </c>
      <c r="F149" s="99"/>
      <c r="G149" s="99"/>
      <c r="H149" s="99"/>
      <c r="I149" s="99"/>
      <c r="J149" s="99"/>
      <c r="K149" s="99"/>
      <c r="L149" s="99"/>
    </row>
    <row r="150" spans="1:12" s="10" customFormat="1" x14ac:dyDescent="0.3">
      <c r="A150" s="99"/>
      <c r="B150" s="99"/>
      <c r="C150" s="99"/>
      <c r="D150" s="99" t="s">
        <v>716</v>
      </c>
      <c r="E150" s="99" t="s">
        <v>522</v>
      </c>
      <c r="F150" s="99"/>
      <c r="G150" s="99"/>
      <c r="H150" s="99"/>
      <c r="I150" s="99"/>
      <c r="J150" s="99"/>
      <c r="K150" s="99"/>
      <c r="L150" s="99"/>
    </row>
    <row r="151" spans="1:12" s="10" customFormat="1" x14ac:dyDescent="0.3">
      <c r="A151" s="99"/>
      <c r="B151" s="99"/>
      <c r="C151" s="99"/>
      <c r="D151" s="99" t="s">
        <v>717</v>
      </c>
      <c r="E151" s="99" t="s">
        <v>523</v>
      </c>
      <c r="F151" s="99"/>
      <c r="G151" s="99"/>
      <c r="H151" s="99"/>
      <c r="I151" s="99"/>
      <c r="J151" s="99"/>
      <c r="K151" s="99"/>
      <c r="L151" s="99"/>
    </row>
    <row r="152" spans="1:12" s="10" customFormat="1" x14ac:dyDescent="0.3">
      <c r="A152" s="99"/>
      <c r="B152" s="99"/>
      <c r="C152" s="99"/>
      <c r="D152" s="99" t="s">
        <v>718</v>
      </c>
      <c r="E152" s="99" t="s">
        <v>524</v>
      </c>
      <c r="F152" s="99"/>
      <c r="G152" s="99"/>
      <c r="H152" s="99"/>
      <c r="I152" s="99"/>
      <c r="J152" s="99"/>
      <c r="K152" s="99"/>
      <c r="L152" s="99"/>
    </row>
    <row r="153" spans="1:12" s="10" customFormat="1" x14ac:dyDescent="0.3">
      <c r="A153" s="99"/>
      <c r="B153" s="99"/>
      <c r="C153" s="99"/>
      <c r="D153" s="99" t="s">
        <v>719</v>
      </c>
      <c r="E153" s="99" t="s">
        <v>525</v>
      </c>
      <c r="F153" s="99"/>
      <c r="G153" s="99"/>
      <c r="H153" s="99"/>
      <c r="I153" s="99"/>
      <c r="J153" s="99"/>
      <c r="K153" s="99"/>
      <c r="L153" s="99"/>
    </row>
    <row r="154" spans="1:12" s="10" customFormat="1" x14ac:dyDescent="0.3">
      <c r="A154" s="99"/>
      <c r="B154" s="99"/>
      <c r="C154" s="99"/>
      <c r="D154" s="99" t="s">
        <v>720</v>
      </c>
      <c r="E154" s="99" t="s">
        <v>526</v>
      </c>
      <c r="F154" s="99"/>
      <c r="G154" s="99"/>
      <c r="H154" s="99"/>
      <c r="I154" s="99"/>
      <c r="J154" s="99"/>
      <c r="K154" s="99"/>
      <c r="L154" s="99"/>
    </row>
    <row r="155" spans="1:12" s="10" customFormat="1" x14ac:dyDescent="0.3">
      <c r="A155" s="99"/>
      <c r="B155" s="99"/>
      <c r="C155" s="99"/>
      <c r="D155" s="99" t="s">
        <v>721</v>
      </c>
      <c r="E155" s="99" t="s">
        <v>527</v>
      </c>
      <c r="F155" s="99"/>
      <c r="G155" s="99"/>
      <c r="H155" s="99"/>
      <c r="I155" s="99"/>
      <c r="J155" s="99"/>
      <c r="K155" s="99"/>
      <c r="L155" s="99"/>
    </row>
    <row r="156" spans="1:12" s="10" customFormat="1" x14ac:dyDescent="0.3">
      <c r="A156" s="99"/>
      <c r="B156" s="99"/>
      <c r="C156" s="99"/>
      <c r="D156" s="99" t="s">
        <v>722</v>
      </c>
      <c r="E156" s="99" t="s">
        <v>534</v>
      </c>
      <c r="F156" s="99"/>
      <c r="G156" s="99"/>
      <c r="H156" s="99"/>
      <c r="I156" s="99"/>
      <c r="J156" s="99"/>
      <c r="K156" s="99"/>
      <c r="L156" s="99"/>
    </row>
    <row r="157" spans="1:12" s="10" customFormat="1" x14ac:dyDescent="0.3">
      <c r="A157" s="99"/>
      <c r="B157" s="99"/>
      <c r="C157" s="99"/>
      <c r="D157" s="99" t="s">
        <v>723</v>
      </c>
      <c r="E157" s="99" t="s">
        <v>532</v>
      </c>
      <c r="F157" s="99"/>
      <c r="G157" s="99"/>
      <c r="H157" s="99"/>
      <c r="I157" s="99"/>
      <c r="J157" s="99"/>
      <c r="K157" s="99"/>
      <c r="L157" s="99"/>
    </row>
    <row r="158" spans="1:12" s="10" customFormat="1" x14ac:dyDescent="0.3">
      <c r="A158" s="99"/>
      <c r="B158" s="99"/>
      <c r="C158" s="99"/>
      <c r="D158" s="99" t="s">
        <v>724</v>
      </c>
      <c r="E158" s="99" t="s">
        <v>533</v>
      </c>
      <c r="F158" s="99"/>
      <c r="G158" s="99"/>
      <c r="H158" s="99"/>
      <c r="I158" s="99"/>
      <c r="J158" s="99"/>
      <c r="K158" s="99"/>
      <c r="L158" s="99"/>
    </row>
    <row r="159" spans="1:12" s="10" customFormat="1" x14ac:dyDescent="0.3">
      <c r="A159" s="99"/>
      <c r="B159" s="99"/>
      <c r="C159" s="99"/>
      <c r="D159" s="99" t="s">
        <v>725</v>
      </c>
      <c r="E159" s="99" t="s">
        <v>529</v>
      </c>
      <c r="F159" s="99"/>
      <c r="G159" s="99"/>
      <c r="H159" s="99"/>
      <c r="I159" s="99"/>
      <c r="J159" s="99"/>
      <c r="K159" s="99"/>
      <c r="L159" s="99"/>
    </row>
    <row r="160" spans="1:12" s="10" customFormat="1" x14ac:dyDescent="0.3">
      <c r="A160" s="99"/>
      <c r="B160" s="99"/>
      <c r="C160" s="99"/>
      <c r="D160" s="99" t="s">
        <v>726</v>
      </c>
      <c r="E160" s="99" t="s">
        <v>541</v>
      </c>
      <c r="F160" s="99"/>
      <c r="G160" s="99"/>
      <c r="H160" s="99"/>
      <c r="I160" s="99"/>
      <c r="J160" s="99"/>
      <c r="K160" s="99"/>
      <c r="L160" s="99"/>
    </row>
    <row r="161" spans="1:12" s="10" customFormat="1" x14ac:dyDescent="0.3">
      <c r="A161" s="99"/>
      <c r="B161" s="99"/>
      <c r="C161" s="99"/>
      <c r="D161" s="99" t="s">
        <v>727</v>
      </c>
      <c r="E161" s="99" t="s">
        <v>540</v>
      </c>
      <c r="F161" s="99"/>
      <c r="G161" s="99"/>
      <c r="H161" s="99"/>
      <c r="I161" s="99"/>
      <c r="J161" s="99"/>
      <c r="K161" s="99"/>
      <c r="L161" s="99"/>
    </row>
    <row r="162" spans="1:12" s="10" customFormat="1" x14ac:dyDescent="0.3">
      <c r="A162" s="99"/>
      <c r="B162" s="99"/>
      <c r="C162" s="99"/>
      <c r="D162" s="99" t="s">
        <v>728</v>
      </c>
      <c r="E162" s="99" t="s">
        <v>535</v>
      </c>
      <c r="F162" s="99"/>
      <c r="G162" s="99"/>
      <c r="H162" s="99"/>
      <c r="I162" s="99"/>
      <c r="J162" s="99"/>
      <c r="K162" s="99"/>
      <c r="L162" s="99"/>
    </row>
    <row r="163" spans="1:12" s="10" customFormat="1" x14ac:dyDescent="0.3">
      <c r="A163" s="99"/>
      <c r="B163" s="99"/>
      <c r="C163" s="99"/>
      <c r="D163" s="99" t="s">
        <v>729</v>
      </c>
      <c r="E163" s="99" t="s">
        <v>536</v>
      </c>
      <c r="F163" s="99"/>
      <c r="G163" s="99"/>
      <c r="H163" s="99"/>
      <c r="I163" s="99"/>
      <c r="J163" s="99"/>
      <c r="K163" s="99"/>
      <c r="L163" s="99"/>
    </row>
    <row r="164" spans="1:12" s="10" customFormat="1" x14ac:dyDescent="0.3">
      <c r="A164" s="99"/>
      <c r="B164" s="99"/>
      <c r="C164" s="99"/>
      <c r="D164" s="99" t="s">
        <v>730</v>
      </c>
      <c r="E164" s="99" t="s">
        <v>537</v>
      </c>
      <c r="F164" s="99"/>
      <c r="G164" s="99"/>
      <c r="H164" s="99"/>
      <c r="I164" s="99"/>
      <c r="J164" s="99"/>
      <c r="K164" s="99"/>
      <c r="L164" s="99"/>
    </row>
    <row r="165" spans="1:12" s="10" customFormat="1" x14ac:dyDescent="0.3">
      <c r="A165" s="99"/>
      <c r="B165" s="99"/>
      <c r="C165" s="99"/>
      <c r="D165" s="99" t="s">
        <v>731</v>
      </c>
      <c r="E165" s="99" t="s">
        <v>538</v>
      </c>
      <c r="F165" s="99"/>
      <c r="G165" s="99"/>
      <c r="H165" s="99"/>
      <c r="I165" s="99"/>
      <c r="J165" s="99"/>
      <c r="K165" s="99"/>
      <c r="L165" s="99"/>
    </row>
    <row r="166" spans="1:12" s="10" customFormat="1" x14ac:dyDescent="0.3">
      <c r="A166" s="99"/>
      <c r="B166" s="99"/>
      <c r="C166" s="99"/>
      <c r="D166" s="99" t="s">
        <v>732</v>
      </c>
      <c r="E166" s="99" t="s">
        <v>531</v>
      </c>
      <c r="F166" s="99"/>
      <c r="G166" s="99"/>
      <c r="H166" s="99"/>
      <c r="I166" s="99"/>
      <c r="J166" s="99"/>
      <c r="K166" s="99"/>
      <c r="L166" s="99"/>
    </row>
    <row r="167" spans="1:12" s="10" customFormat="1" x14ac:dyDescent="0.3">
      <c r="A167" s="99"/>
      <c r="B167" s="99"/>
      <c r="C167" s="99"/>
      <c r="D167" s="99" t="s">
        <v>733</v>
      </c>
      <c r="E167" s="99" t="s">
        <v>539</v>
      </c>
      <c r="F167" s="99"/>
      <c r="G167" s="99"/>
      <c r="H167" s="99"/>
      <c r="I167" s="99"/>
      <c r="J167" s="99"/>
      <c r="K167" s="99"/>
      <c r="L167" s="99"/>
    </row>
    <row r="168" spans="1:12" s="10" customFormat="1" x14ac:dyDescent="0.3">
      <c r="A168" s="99"/>
      <c r="B168" s="99"/>
      <c r="C168" s="99"/>
      <c r="D168" s="99" t="s">
        <v>402</v>
      </c>
      <c r="E168" s="99" t="s">
        <v>402</v>
      </c>
      <c r="F168" s="99"/>
      <c r="G168" s="99"/>
      <c r="H168" s="99"/>
      <c r="I168" s="99"/>
      <c r="J168" s="99"/>
      <c r="K168" s="99"/>
      <c r="L168" s="99"/>
    </row>
    <row r="169" spans="1:12" s="10" customFormat="1" x14ac:dyDescent="0.3"/>
  </sheetData>
  <sheetProtection algorithmName="SHA-512" hashValue="H5aNsEAZ3W4UA9keOaMSz3vEbRAlqcagbe451q6525uLu2KgBEPyc7ASpBafaSANEcl9PtOZaGaBkCDwaSiVHA==" saltValue="39yPnJsrwFTsZOv/hkR8wA==" spinCount="100000" sheet="1" objects="1" scenarios="1" selectLockedCells="1"/>
  <customSheetViews>
    <customSheetView guid="{AE41DE6F-95E5-46AF-A2EB-15E2780C478F}" fitToPage="1">
      <selection activeCell="F36" sqref="F36"/>
      <pageMargins left="0.36" right="0.43" top="0.53" bottom="0.75" header="0.31496062992125984" footer="0.57999999999999996"/>
      <pageSetup paperSize="9" scale="77" orientation="portrait" r:id="rId1"/>
      <headerFooter>
        <oddFooter>&amp;Rpage 7/11</oddFooter>
      </headerFooter>
    </customSheetView>
  </customSheetViews>
  <conditionalFormatting sqref="A3:H3">
    <cfRule type="expression" dxfId="163" priority="20">
      <formula>$A$3&lt;&gt;""</formula>
    </cfRule>
  </conditionalFormatting>
  <conditionalFormatting sqref="A29:H29">
    <cfRule type="expression" dxfId="162" priority="19">
      <formula>$A$29&lt;&gt;""</formula>
    </cfRule>
  </conditionalFormatting>
  <conditionalFormatting sqref="B5:H24">
    <cfRule type="expression" dxfId="161" priority="18">
      <formula>$A$3&lt;&gt;""</formula>
    </cfRule>
  </conditionalFormatting>
  <conditionalFormatting sqref="B31:E50">
    <cfRule type="expression" dxfId="160" priority="17">
      <formula>$A$29&lt;&gt;""</formula>
    </cfRule>
  </conditionalFormatting>
  <conditionalFormatting sqref="B31">
    <cfRule type="expression" dxfId="159" priority="11">
      <formula>AND($A$29="",$B$31&lt;&gt;"",$B$31&lt;&gt;$E$168)</formula>
    </cfRule>
    <cfRule type="expression" dxfId="158" priority="14">
      <formula>$A$29=""</formula>
    </cfRule>
  </conditionalFormatting>
  <conditionalFormatting sqref="C5">
    <cfRule type="expression" dxfId="157" priority="13">
      <formula>AND($A$3="",$B$5&lt;&gt;"",$B$5&lt;&gt;$E$104,$C$5="")</formula>
    </cfRule>
  </conditionalFormatting>
  <conditionalFormatting sqref="B5">
    <cfRule type="expression" dxfId="156" priority="12">
      <formula>AND($A$3="",$B$5="")</formula>
    </cfRule>
  </conditionalFormatting>
  <conditionalFormatting sqref="C31:E31">
    <cfRule type="expression" dxfId="155" priority="1">
      <formula>AND($A$29="",$B$31=$E$168)</formula>
    </cfRule>
    <cfRule type="expression" dxfId="154" priority="10">
      <formula>AND($A$29="",$B$31&lt;&gt;"",$B$31&lt;&gt;$E$168)</formula>
    </cfRule>
  </conditionalFormatting>
  <conditionalFormatting sqref="A5:A24">
    <cfRule type="expression" dxfId="153" priority="9">
      <formula>$A$3&lt;&gt;""</formula>
    </cfRule>
  </conditionalFormatting>
  <conditionalFormatting sqref="A31:A50">
    <cfRule type="expression" dxfId="152" priority="8">
      <formula>$A$29&lt;&gt;""</formula>
    </cfRule>
  </conditionalFormatting>
  <conditionalFormatting sqref="D5">
    <cfRule type="expression" dxfId="151" priority="7">
      <formula>AND($A$3="",$B$5&lt;&gt;"",$B$5&lt;&gt;$E$104,$D$5="")</formula>
    </cfRule>
  </conditionalFormatting>
  <conditionalFormatting sqref="E5">
    <cfRule type="expression" dxfId="150" priority="6">
      <formula>AND($A$3="",$B$5&lt;&gt;"",$B$5&lt;&gt;$E$104,$E$5="")</formula>
    </cfRule>
  </conditionalFormatting>
  <conditionalFormatting sqref="F5">
    <cfRule type="expression" dxfId="149" priority="5">
      <formula>AND($A$3="",$B$5&lt;&gt;"",$B$5&lt;&gt;$E$104,$F$5="")</formula>
    </cfRule>
  </conditionalFormatting>
  <conditionalFormatting sqref="G5">
    <cfRule type="expression" dxfId="148" priority="4">
      <formula>AND($A$3="",$B$5&lt;&gt;"",$B$5&lt;&gt;$E$104,$G$5="")</formula>
    </cfRule>
  </conditionalFormatting>
  <conditionalFormatting sqref="H5">
    <cfRule type="expression" dxfId="147" priority="3">
      <formula>AND($A$3="",$B$5&lt;&gt;"",$B$5&lt;&gt;$E$104,$H$5="")</formula>
    </cfRule>
  </conditionalFormatting>
  <conditionalFormatting sqref="C5:H5">
    <cfRule type="expression" dxfId="146" priority="2">
      <formula>AND($A$3="",$B$5=$E$104)</formula>
    </cfRule>
  </conditionalFormatting>
  <dataValidations count="7">
    <dataValidation type="list" allowBlank="1" showInputMessage="1" showErrorMessage="1" error="choix limités à la liste proposée" sqref="E5:E24" xr:uid="{00000000-0002-0000-0700-000000000000}">
      <formula1>$E$106:$E$115</formula1>
    </dataValidation>
    <dataValidation type="list" allowBlank="1" showInputMessage="1" showErrorMessage="1" error="choix limités à la liste proposée" sqref="B31:B50" xr:uid="{00000000-0002-0000-0700-000001000000}">
      <formula1>$E$119:$E$168</formula1>
    </dataValidation>
    <dataValidation type="list" allowBlank="1" showInputMessage="1" showErrorMessage="1" error="Choix limité à la liste proposée" sqref="B5:B24" xr:uid="{00000000-0002-0000-0700-000002000000}">
      <formula1>$E$86:$E$104</formula1>
    </dataValidation>
    <dataValidation type="whole" allowBlank="1" showInputMessage="1" showErrorMessage="1" error="Seule un nombre entier entre 1800 et l'année actuelle est admis" sqref="E31:E50 F5:F24" xr:uid="{00000000-0002-0000-0700-000003000000}">
      <formula1>1800</formula1>
      <formula2>YEAR(TODAY())</formula2>
    </dataValidation>
    <dataValidation type="whole" allowBlank="1" showInputMessage="1" showErrorMessage="1" error="nombre entier prévu entre 0 et 1 million_x000a_" sqref="D5:D24" xr:uid="{00000000-0002-0000-0700-000004000000}">
      <formula1>0</formula1>
      <formula2>1000000</formula2>
    </dataValidation>
    <dataValidation type="decimal" allowBlank="1" showInputMessage="1" showErrorMessage="1" error="valeurs prévues entre 0 et 100 millions d'euros_x000a_" sqref="G5:H24" xr:uid="{00000000-0002-0000-0700-000005000000}">
      <formula1>0</formula1>
      <formula2>100000000</formula2>
    </dataValidation>
    <dataValidation type="decimal" allowBlank="1" showInputMessage="1" showErrorMessage="1" error="valeurs admises entre 0 et 100 millions" sqref="D31:D50" xr:uid="{00000000-0002-0000-0700-000006000000}">
      <formula1>0</formula1>
      <formula2>100000000</formula2>
    </dataValidation>
  </dataValidations>
  <pageMargins left="0.36" right="0.43" top="0.53" bottom="0.64" header="0.31496062992125984" footer="0.57999999999999996"/>
  <pageSetup paperSize="9" scale="78" orientation="portrait" r:id="rId2"/>
  <headerFooter>
    <oddFooter>&amp;Rpage 7/11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12</vt:i4>
      </vt:variant>
      <vt:variant>
        <vt:lpstr>Plages nommées</vt:lpstr>
      </vt:variant>
      <vt:variant>
        <vt:i4>11</vt:i4>
      </vt:variant>
    </vt:vector>
  </HeadingPairs>
  <TitlesOfParts>
    <vt:vector size="23" baseType="lpstr">
      <vt:lpstr>dataB</vt:lpstr>
      <vt:lpstr>1-signature</vt:lpstr>
      <vt:lpstr>2-nature_aide</vt:lpstr>
      <vt:lpstr>entreprise</vt:lpstr>
      <vt:lpstr>3-install-Dettes</vt:lpstr>
      <vt:lpstr>4-install-Qualif</vt:lpstr>
      <vt:lpstr>exploit_aqua</vt:lpstr>
      <vt:lpstr>stat_transfo</vt:lpstr>
      <vt:lpstr>5-install-infraMat</vt:lpstr>
      <vt:lpstr>6-Invest</vt:lpstr>
      <vt:lpstr>7-install-CalcViabilité</vt:lpstr>
      <vt:lpstr>8-ProtectionOUbio</vt:lpstr>
      <vt:lpstr>'1-signature'!Zone_d_impression</vt:lpstr>
      <vt:lpstr>'2-nature_aide'!Zone_d_impression</vt:lpstr>
      <vt:lpstr>'3-install-Dettes'!Zone_d_impression</vt:lpstr>
      <vt:lpstr>'4-install-Qualif'!Zone_d_impression</vt:lpstr>
      <vt:lpstr>'5-install-infraMat'!Zone_d_impression</vt:lpstr>
      <vt:lpstr>'6-Invest'!Zone_d_impression</vt:lpstr>
      <vt:lpstr>'7-install-CalcViabilité'!Zone_d_impression</vt:lpstr>
      <vt:lpstr>'8-ProtectionOUbio'!Zone_d_impression</vt:lpstr>
      <vt:lpstr>entreprise!Zone_d_impression</vt:lpstr>
      <vt:lpstr>exploit_aqua!Zone_d_impression</vt:lpstr>
      <vt:lpstr>stat_transfo!Zone_d_impression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AL115</dc:creator>
  <cp:lastModifiedBy>FONTAINE François</cp:lastModifiedBy>
  <cp:lastPrinted>2021-01-29T09:29:10Z</cp:lastPrinted>
  <dcterms:created xsi:type="dcterms:W3CDTF">2019-03-07T10:16:18Z</dcterms:created>
  <dcterms:modified xsi:type="dcterms:W3CDTF">2021-01-29T09:50:18Z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72a09c5-6e26-4737-a926-47ef1ab198ae_Enabled">
    <vt:lpwstr>True</vt:lpwstr>
  </property>
  <property fmtid="{D5CDD505-2E9C-101B-9397-08002B2CF9AE}" pid="3" name="MSIP_Label_e72a09c5-6e26-4737-a926-47ef1ab198ae_SiteId">
    <vt:lpwstr>1f816a84-7aa6-4a56-b22a-7b3452fa8681</vt:lpwstr>
  </property>
  <property fmtid="{D5CDD505-2E9C-101B-9397-08002B2CF9AE}" pid="4" name="MSIP_Label_e72a09c5-6e26-4737-a926-47ef1ab198ae_Owner">
    <vt:lpwstr>francois.fontaine@spw.wallonie.be</vt:lpwstr>
  </property>
  <property fmtid="{D5CDD505-2E9C-101B-9397-08002B2CF9AE}" pid="5" name="MSIP_Label_e72a09c5-6e26-4737-a926-47ef1ab198ae_SetDate">
    <vt:lpwstr>2019-09-30T09:46:16.8198076Z</vt:lpwstr>
  </property>
  <property fmtid="{D5CDD505-2E9C-101B-9397-08002B2CF9AE}" pid="6" name="MSIP_Label_e72a09c5-6e26-4737-a926-47ef1ab198ae_Name">
    <vt:lpwstr>Confidentiel</vt:lpwstr>
  </property>
  <property fmtid="{D5CDD505-2E9C-101B-9397-08002B2CF9AE}" pid="7" name="MSIP_Label_e72a09c5-6e26-4737-a926-47ef1ab198ae_Application">
    <vt:lpwstr>Microsoft Azure Information Protection</vt:lpwstr>
  </property>
  <property fmtid="{D5CDD505-2E9C-101B-9397-08002B2CF9AE}" pid="8" name="MSIP_Label_e72a09c5-6e26-4737-a926-47ef1ab198ae_ActionId">
    <vt:lpwstr>8194953c-3a56-40ac-8bfc-a78b0aa45284</vt:lpwstr>
  </property>
  <property fmtid="{D5CDD505-2E9C-101B-9397-08002B2CF9AE}" pid="9" name="MSIP_Label_e72a09c5-6e26-4737-a926-47ef1ab198ae_Extended_MSFT_Method">
    <vt:lpwstr>Automatic</vt:lpwstr>
  </property>
  <property fmtid="{D5CDD505-2E9C-101B-9397-08002B2CF9AE}" pid="10" name="Sensitivity">
    <vt:lpwstr>Confidentiel</vt:lpwstr>
  </property>
</Properties>
</file>